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filterPrivacy="1" codeName="ThisWorkbook" defaultThemeVersion="124226"/>
  <xr:revisionPtr revIDLastSave="0" documentId="8_{9F27DA95-6499-4A6C-BA90-44FDFEEF0A01}" xr6:coauthVersionLast="36" xr6:coauthVersionMax="36" xr10:uidLastSave="{00000000-0000-0000-0000-000000000000}"/>
  <bookViews>
    <workbookView xWindow="0" yWindow="0" windowWidth="28800" windowHeight="10425" tabRatio="832" activeTab="2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 calcMode="manual"/>
</workbook>
</file>

<file path=xl/calcChain.xml><?xml version="1.0" encoding="utf-8"?>
<calcChain xmlns="http://schemas.openxmlformats.org/spreadsheetml/2006/main">
  <c r="C25" i="9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3" i="9"/>
  <c r="D21" i="9"/>
  <c r="D19" i="9"/>
  <c r="D17" i="9"/>
  <c r="D15" i="9"/>
  <c r="D13" i="9"/>
  <c r="C10" i="9"/>
  <c r="B10" i="9"/>
  <c r="A10" i="9"/>
  <c r="A8" i="9"/>
  <c r="A7" i="9"/>
  <c r="A19" i="18"/>
  <c r="B18" i="18"/>
  <c r="C18" i="18" s="1"/>
  <c r="D16" i="18"/>
  <c r="C15" i="18"/>
  <c r="C29" i="9" s="1"/>
  <c r="C30" i="9" s="1"/>
  <c r="B15" i="18"/>
  <c r="D14" i="18"/>
  <c r="D13" i="18"/>
  <c r="D12" i="18"/>
  <c r="A8" i="18"/>
  <c r="A7" i="18"/>
  <c r="B18" i="8"/>
  <c r="B15" i="8"/>
  <c r="B11" i="9" s="1"/>
  <c r="B25" i="9" s="1"/>
  <c r="D25" i="9" s="1"/>
  <c r="A8" i="8"/>
  <c r="A7" i="8"/>
  <c r="B24" i="21"/>
  <c r="B22" i="21"/>
  <c r="B20" i="21"/>
  <c r="B16" i="21"/>
  <c r="B14" i="21"/>
  <c r="D11" i="9" l="1"/>
  <c r="B13" i="20"/>
  <c r="B29" i="9"/>
  <c r="B30" i="9" s="1"/>
  <c r="D15" i="18"/>
  <c r="C13" i="8"/>
  <c r="C16" i="8"/>
  <c r="C14" i="8"/>
  <c r="B15" i="20"/>
  <c r="C11" i="20" s="1"/>
  <c r="C12" i="8"/>
  <c r="C15" i="8"/>
  <c r="C13" i="20" l="1"/>
  <c r="D29" i="9"/>
</calcChain>
</file>

<file path=xl/sharedStrings.xml><?xml version="1.0" encoding="utf-8"?>
<sst xmlns="http://schemas.openxmlformats.org/spreadsheetml/2006/main" count="81" uniqueCount="79">
  <si>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</si>
  <si>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</si>
  <si>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</si>
  <si>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</si>
  <si>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</si>
  <si>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</si>
  <si>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</si>
  <si>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</si>
  <si>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</si>
  <si>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</si>
  <si>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</si>
  <si>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</si>
  <si>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</si>
  <si>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</si>
  <si>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</si>
  <si>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</si>
  <si>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</si>
  <si>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</si>
  <si>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</si>
  <si>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</si>
  <si>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</si>
  <si>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</si>
  <si>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</si>
  <si>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</si>
  <si>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</si>
  <si>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</si>
  <si>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</si>
  <si>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</si>
  <si>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</si>
  <si>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</si>
  <si>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</si>
  <si>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</si>
  <si>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</si>
  <si>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</si>
  <si>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</si>
  <si>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</si>
  <si>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</si>
  <si>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</si>
  <si>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</si>
  <si>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</si>
  <si>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</si>
  <si>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</si>
  <si>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</si>
  <si>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</si>
  <si>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</si>
  <si>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</si>
  <si>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</si>
  <si>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</si>
  <si>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</si>
  <si>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</si>
  <si>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</si>
  <si>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</si>
  <si>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</si>
  <si>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</si>
  <si>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</si>
  <si>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</si>
  <si>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</si>
  <si>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</si>
  <si>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</si>
  <si>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</si>
  <si>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</si>
  <si>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</si>
  <si>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</si>
  <si>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</si>
  <si>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</si>
  <si>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</si>
  <si>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</si>
  <si>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</si>
  <si>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</si>
  <si>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</si>
  <si>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</si>
  <si>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</si>
  <si>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</si>
  <si>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</si>
  <si>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</si>
  <si>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</si>
  <si>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</si>
  <si>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</si>
  <si>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National Health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</si>
</sst>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zoomScaleNormal="100" zoomScaleSheetLayoutView="100" zoomScalePageLayoutView="115" workbookViewId="0"/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2022</v>
      </c>
    </row>
    <row r="7" spans="1:3" ht="15.75" x14ac:dyDescent="0.2">
      <c r="A7" s="51" t="s">
        <v>3</v>
      </c>
      <c r="B7" s="52" t="s">
        <v>10</v>
      </c>
      <c r="C7" s="53">
        <v>82538</v>
      </c>
    </row>
    <row r="8" spans="1:3" ht="15.75" x14ac:dyDescent="0.2">
      <c r="A8" s="51" t="s">
        <v>4</v>
      </c>
      <c r="B8" s="52" t="s">
        <v>5</v>
      </c>
      <c r="C8" s="73" t="s">
        <v>78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zoomScale="75" zoomScaleNormal="75" zoomScaleSheetLayoutView="85" zoomScalePageLayoutView="90" workbookViewId="0">
      <selection activeCell="B20" sqref="B20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National Health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2022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2022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0</v>
      </c>
      <c r="C12" s="25" t="e">
        <f>B12/B19</f>
        <v>#DIV/0!</v>
      </c>
    </row>
    <row r="13" spans="1:3" ht="45.75" customHeight="1" x14ac:dyDescent="0.25">
      <c r="A13" s="12" t="s">
        <v>57</v>
      </c>
      <c r="B13" s="77">
        <v>0</v>
      </c>
      <c r="C13" s="25" t="e">
        <f>B13/B19</f>
        <v>#DIV/0!</v>
      </c>
    </row>
    <row r="14" spans="1:3" ht="45" customHeight="1" x14ac:dyDescent="0.25">
      <c r="A14" s="12" t="s">
        <v>58</v>
      </c>
      <c r="B14" s="77">
        <v>0</v>
      </c>
      <c r="C14" s="25" t="e">
        <f>B14/B19</f>
        <v>#DIV/0!</v>
      </c>
    </row>
    <row r="15" spans="1:3" ht="45" customHeight="1" x14ac:dyDescent="0.25">
      <c r="A15" s="12" t="s">
        <v>47</v>
      </c>
      <c r="B15" s="26">
        <f>SUM(B12:B14)</f>
        <v>0</v>
      </c>
      <c r="C15" s="25" t="e">
        <f>B15/B19</f>
        <v>#DIV/0!</v>
      </c>
    </row>
    <row r="16" spans="1:3" ht="45" customHeight="1" x14ac:dyDescent="0.25">
      <c r="A16" s="117" t="s">
        <v>54</v>
      </c>
      <c r="B16" s="78"/>
      <c r="C16" s="25" t="e">
        <f>B16/B19</f>
        <v>#DIV/0!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2022</v>
      </c>
      <c r="C18" s="63"/>
    </row>
    <row r="19" spans="1:3" ht="45" customHeight="1" x14ac:dyDescent="0.25">
      <c r="A19" s="12" t="s">
        <v>53</v>
      </c>
      <c r="B19" s="90">
        <v>0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tabSelected="1" zoomScale="75" zoomScaleNormal="75" zoomScaleSheetLayoutView="115" zoomScalePageLayoutView="85" workbookViewId="0">
      <selection activeCell="D1" sqref="D1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2022 Total Annual Plan Spending (i.e., Allowed) Dollar Amount (PMPM)</v>
      </c>
      <c r="C11" s="20" t="str">
        <f>'Cover page'!C6-1&amp; " Total Annual Plan Spending (i.e., Allowed) Dollar Amount (PMPM)"</f>
        <v>2021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0</v>
      </c>
      <c r="C12" s="79">
        <v>54.36</v>
      </c>
      <c r="D12" s="25">
        <f>B12/C12-1</f>
        <v>-1</v>
      </c>
    </row>
    <row r="13" spans="1:4" ht="54.75" customHeight="1" x14ac:dyDescent="0.25">
      <c r="A13" s="12" t="s">
        <v>60</v>
      </c>
      <c r="B13" s="79">
        <v>0</v>
      </c>
      <c r="C13" s="79">
        <v>47.8</v>
      </c>
      <c r="D13" s="25">
        <f>B13/C13-1</f>
        <v>-1</v>
      </c>
    </row>
    <row r="14" spans="1:4" ht="47.25" x14ac:dyDescent="0.25">
      <c r="A14" s="12" t="s">
        <v>58</v>
      </c>
      <c r="B14" s="79">
        <v>0</v>
      </c>
      <c r="C14" s="79">
        <v>167.07</v>
      </c>
      <c r="D14" s="25">
        <f>B14/C14-1</f>
        <v>-1</v>
      </c>
    </row>
    <row r="15" spans="1:4" ht="45" customHeight="1" x14ac:dyDescent="0.25">
      <c r="A15" s="12" t="s">
        <v>55</v>
      </c>
      <c r="B15" s="37">
        <f>SUM(B12:B14)</f>
        <v>0</v>
      </c>
      <c r="C15" s="37">
        <f>SUM(C12:C14)</f>
        <v>269.23</v>
      </c>
      <c r="D15" s="25">
        <f>B15/C15-1</f>
        <v>-1</v>
      </c>
    </row>
    <row r="16" spans="1:4" ht="45" customHeight="1" x14ac:dyDescent="0.25">
      <c r="A16" s="12" t="s">
        <v>40</v>
      </c>
      <c r="B16" s="78">
        <v>0</v>
      </c>
      <c r="C16" s="78">
        <v>0</v>
      </c>
      <c r="D16" s="25" t="e">
        <f>B16/C16-1</f>
        <v>#DIV/0!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2022</v>
      </c>
      <c r="C18" s="8">
        <f>B18-1</f>
        <v>2021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0</v>
      </c>
      <c r="C19" s="79">
        <v>966.06</v>
      </c>
      <c r="D19" s="25">
        <f>B19/C19-1</f>
        <v>-1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zoomScale="75" zoomScaleNormal="75" zoomScaleSheetLayoutView="100" zoomScalePageLayoutView="85" workbookViewId="0">
      <selection activeCell="D1" sqref="D1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2022 (PMPM)</v>
      </c>
      <c r="C10" s="20" t="str">
        <f>'Cover page'!$C6-1&amp; " (PMPM)"</f>
        <v>2021 (PMPM)</v>
      </c>
      <c r="D10" s="20" t="s">
        <v>75</v>
      </c>
    </row>
    <row r="11" spans="1:4" ht="31.5" x14ac:dyDescent="0.25">
      <c r="A11" s="12" t="s">
        <v>61</v>
      </c>
      <c r="B11" s="80">
        <f>PharmPctPrem!B15</f>
        <v>0</v>
      </c>
      <c r="C11" s="80">
        <v>252.14</v>
      </c>
      <c r="D11" s="30">
        <f>B11-C11</f>
        <v>-252.14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0</v>
      </c>
      <c r="C13" s="80">
        <v>7.16</v>
      </c>
      <c r="D13" s="30">
        <f>B13-C13</f>
        <v>-7.16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0</v>
      </c>
      <c r="C15" s="81">
        <v>0</v>
      </c>
      <c r="D15" s="70">
        <f>B15-C15</f>
        <v>0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0</v>
      </c>
      <c r="C17" s="80">
        <v>537.97</v>
      </c>
      <c r="D17" s="30">
        <f>B17-C17</f>
        <v>-537.97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0</v>
      </c>
      <c r="C19" s="82">
        <v>231</v>
      </c>
      <c r="D19" s="34">
        <f>B19-C19</f>
        <v>-231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0</v>
      </c>
      <c r="C21" s="80">
        <v>24</v>
      </c>
      <c r="D21" s="30">
        <f>B21-C21</f>
        <v>-24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0</v>
      </c>
      <c r="C23" s="80">
        <v>22</v>
      </c>
      <c r="D23" s="30">
        <f>B23-C23</f>
        <v>-22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f>PharmPctPrem!B19-YoYcompofPrem!B11-YoYcompofPrem!B13-YoYcompofPrem!B17-YoYcompofPrem!B19-YoYcompofPrem!B21-YoYcompofPrem!B23</f>
        <v>0</v>
      </c>
      <c r="C25" s="80">
        <f>YoYTotalPlanSpnd!C19-YoYcompofPrem!C11-YoYcompofPrem!C13-YoYcompofPrem!C17-YoYcompofPrem!C19-YoYcompofPrem!C21-YoYcompofPrem!C23</f>
        <v>-108.21000000000004</v>
      </c>
      <c r="D25" s="30">
        <f>B25-C25</f>
        <v>108.21000000000004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0</v>
      </c>
      <c r="C27" s="80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0</v>
      </c>
      <c r="C29" s="30">
        <f>SUM(C11:C27)</f>
        <v>966.06</v>
      </c>
      <c r="D29" s="30">
        <f>B29-C29</f>
        <v>-966.06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2022</v>
      </c>
      <c r="C31" s="39">
        <f>B31-1</f>
        <v>2021</v>
      </c>
    </row>
    <row r="32" spans="1:4" ht="15.75" x14ac:dyDescent="0.25">
      <c r="A32" s="12" t="s">
        <v>37</v>
      </c>
      <c r="B32" s="83">
        <v>0</v>
      </c>
      <c r="C32" s="83">
        <v>7640</v>
      </c>
    </row>
    <row r="33" spans="1:4" ht="31.5" x14ac:dyDescent="0.25">
      <c r="A33" s="12" t="s">
        <v>64</v>
      </c>
      <c r="B33" s="83">
        <v>0</v>
      </c>
      <c r="C33" s="83">
        <v>7640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80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15"/>
  <sheetViews>
    <sheetView zoomScale="75" zoomScaleNormal="75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2022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/>
      <c r="B11" s="19"/>
    </row>
    <row r="12" spans="1:10" x14ac:dyDescent="0.2">
      <c r="A12" s="19"/>
      <c r="B12" s="19"/>
    </row>
    <row r="13" spans="1:10" x14ac:dyDescent="0.2">
      <c r="A13" s="19"/>
      <c r="B13" s="19"/>
    </row>
    <row r="14" spans="1:10" x14ac:dyDescent="0.2">
      <c r="A14" s="19"/>
      <c r="B14" s="19"/>
    </row>
    <row r="15" spans="1:10" x14ac:dyDescent="0.2">
      <c r="A15" s="19"/>
      <c r="B15" s="19"/>
    </row>
  </sheetData>
  <sheetProtection selectLockedCells="1"/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zoomScale="75" zoomScaleNormal="75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2022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0</v>
      </c>
      <c r="C11" s="29" t="e">
        <f>B11/$B$15</f>
        <v>#DIV/0!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0</v>
      </c>
      <c r="C13" s="29" t="e">
        <f>B13/$B$15</f>
        <v>#DIV/0!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0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zoomScale="75" zoomScaleNormal="75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National Health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2022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/>
      <c r="B18" s="47"/>
      <c r="C18" s="85"/>
      <c r="D18" s="47"/>
      <c r="E18" s="66"/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470D376FA064099CC5354AF193E5B" ma:contentTypeVersion="15" ma:contentTypeDescription="Create a new document." ma:contentTypeScope="" ma:versionID="d9f07183396173b1faef4dc879cfee87">
  <xsd:schema xmlns:xsd="http://www.w3.org/2001/XMLSchema" xmlns:xs="http://www.w3.org/2001/XMLSchema" xmlns:p="http://schemas.microsoft.com/office/2006/metadata/properties" xmlns:ns2="34311d54-a9cf-4377-bd7f-390906416a6a" xmlns:ns3="c91d7867-f92b-4d42-bd74-c18811edd9d7" targetNamespace="http://schemas.microsoft.com/office/2006/metadata/properties" ma:root="true" ma:fieldsID="bd373a92731fec33eb4627f84f274786" ns2:_="" ns3:_="">
    <xsd:import namespace="34311d54-a9cf-4377-bd7f-390906416a6a"/>
    <xsd:import namespace="c91d7867-f92b-4d42-bd74-c18811edd9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11d54-a9cf-4377-bd7f-390906416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67f0d91-e641-4299-913e-5b7430c18f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d7867-f92b-4d42-bd74-c18811edd9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122630-c95f-4f7a-af10-7fbcce969ea5}" ma:internalName="TaxCatchAll" ma:showField="CatchAllData" ma:web="c91d7867-f92b-4d42-bd74-c18811edd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311d54-a9cf-4377-bd7f-390906416a6a">
      <Terms xmlns="http://schemas.microsoft.com/office/infopath/2007/PartnerControls"/>
    </lcf76f155ced4ddcb4097134ff3c332f>
    <TaxCatchAll xmlns="c91d7867-f92b-4d42-bd74-c18811edd9d7"/>
  </documentManagement>
</p:properties>
</file>

<file path=customXml/itemProps1.xml><?xml version="1.0" encoding="utf-8"?>
<ds:datastoreItem xmlns:ds="http://schemas.openxmlformats.org/officeDocument/2006/customXml" ds:itemID="{3B53E258-8D2C-4D87-B818-00BB4BEEE1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F2C36-EB91-4E1B-8D1F-2820D9C5D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11d54-a9cf-4377-bd7f-390906416a6a"/>
    <ds:schemaRef ds:uri="c91d7867-f92b-4d42-bd74-c18811edd9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088F75-2962-4C42-BA96-E62C8C494B75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c91d7867-f92b-4d42-bd74-c18811edd9d7"/>
    <ds:schemaRef ds:uri="34311d54-a9cf-4377-bd7f-390906416a6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2022-11-30T01:20:24Z</dcterms:modified>
</cp:coreProperties>
</file>