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9FFE7681-4F11-439B-B263-052FC5ECD033}" xr6:coauthVersionLast="46" xr6:coauthVersionMax="46" xr10:uidLastSave="{00000000-0000-0000-0000-000000000000}"/>
  <bookViews>
    <workbookView xWindow="-120" yWindow="-120" windowWidth="29040" windowHeight="176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8"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<sst xmlns="http://schemas.openxmlformats.org/spreadsheetml/2006/main" count="304" uniqueCount="168">
  <si>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</si>
  <si>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</si>
  <si>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</si>
  <si>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</si>
  <si>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</si>
  <si>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</si>
  <si>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</si>
  <si>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</si>
  <si>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</si>
  <si>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</si>
  <si>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</si>
  <si>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</si>
  <si>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</si>
  <si>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</si>
  <si>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</si>
  <si>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</si>
  <si>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</si>
  <si>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</si>
  <si>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</si>
  <si>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</si>
  <si>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</si>
  <si>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</si>
  <si>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</si>
  <si>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</si>
  <si>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</si>
  <si>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</si>
  <si>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</si>
  <si>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</si>
  <si>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</si>
  <si>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</si>
  <si>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</si>
  <si>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</si>
  <si>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</si>
  <si>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</si>
  <si>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</si>
  <si>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</si>
  <si>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</si>
  <si>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</si>
  <si>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</si>
  <si>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</si>
  <si>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</si>
  <si>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</si>
  <si>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</si>
  <si>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</si>
  <si>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</si>
  <si>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</si>
  <si>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</si>
  <si>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</si>
  <si>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</si>
  <si>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</si>
  <si>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</si>
  <si>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</si>
  <si>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</si>
  <si>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</si>
  <si>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</si>
  <si>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</si>
  <si>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</si>
  <si>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</si>
  <si>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</si>
  <si>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</si>
  <si>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</si>
  <si>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</si>
  <si>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</si>
  <si>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</si>
  <si>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</si>
  <si>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</si>
  <si>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</si>
  <si>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</si>
  <si>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</si>
  <si>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</si>
  <si>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</si>
  <si>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</si>
  <si>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</si>
  <si>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</si>
  <si>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</si>
  <si>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</si>
  <si>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</si>
  <si>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</si>
  <si>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</si>
  <si>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</si>
  <si>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</si>
  <si>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</si>
  <si>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</si>
  <si>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</si>
  <si>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</si>
  <si>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</si>
  <si>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</si>
  <si>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</si>
  <si>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</si>
  <si>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</si>
  <si>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</si>
  <si>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</si>
  <si>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</si>
  <si>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</si>
  <si>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</si>
  <si>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</si>
  <si>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</si>
  <si>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</si>
  <si>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</si>
  <si>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</si>
  <si>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</si>
  <si>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</si>
  <si>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</si>
  <si>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</si>
  <si>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</si>
  <si>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</si>
  <si>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</si>
  <si>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</si>
  <si>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</si>
  <si>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</si>
  <si>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</si>
  <si>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</si>
  <si>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</si>
  <si>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</si>
  <si>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</si>
  <si>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</si>
  <si>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</si>
  <si>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</si>
  <si>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</si>
  <si>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</si>
  <si>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</si>
  <si>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</si>
  <si>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</si>
  <si>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</si>
  <si>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</si>
  <si>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</si>
  <si>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</si>
  <si>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</si>
  <si>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</si>
  <si>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</si>
  <si>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</si>
  <si>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</si>
  <si>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</si>
  <si>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</si>
  <si>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</si>
  <si>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</si>
  <si>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</si>
  <si>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</si>
  <si>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</si>
  <si>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</si>
  <si>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</si>
  <si>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</si>
  <si>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</si>
  <si>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</si>
  <si>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</si>
  <si>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</si>
  <si>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</si>
  <si>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</si>
  <si>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</si>
  <si>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</si>
  <si>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</si>
  <si>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</si>
  <si>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</si>
  <si>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</si>
  <si>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</si>
  <si>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</si>
  <si>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</si>
  <si>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</si>
  <si>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</si>
  <si>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</si>
  <si>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</si>
  <si>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Federal taxes were apportioned based on premium.  The nationwide average was applied to all categories.</t>
  </si>
  <si>
    <t>Premium taxes were apportioned based on premium.  The state average was applied to all categories.</t>
  </si>
  <si>
    <t>The Commission % as of 3/31 was assumed to be equal to the year end percentage.</t>
  </si>
  <si>
    <t>These expenses are included under 3.d.</t>
  </si>
  <si>
    <t>General expenses splits for small versus large were estimated based on the average ratio of small to large non-commission-not tax epenses for CA groups</t>
  </si>
  <si>
    <t>Standard Insurance Company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</si>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</sst>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ifornia_Dental_MLR_Data%20for%202021-7-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3 - All"/>
      <sheetName val="Summary - ALIC"/>
      <sheetName val="Prem &amp; Claims - ALIC"/>
      <sheetName val="Prem &amp; Claims-Physicians"/>
      <sheetName val="Summary - RSL"/>
      <sheetName val="Prem &amp; Claims-RSL"/>
      <sheetName val="Summary - STD"/>
      <sheetName val="Prem &amp; Claims-STD"/>
      <sheetName val="123119 Fin Stmt"/>
      <sheetName val="Taxes-GAAP"/>
      <sheetName val="GED"/>
      <sheetName val="Physicians Claims"/>
      <sheetName val="Sheet1"/>
      <sheetName val="SQL Results - prm"/>
      <sheetName val="SQL Statement - prm"/>
      <sheetName val="SQL Results - clms DOS"/>
      <sheetName val="SQL Statement -clms DOS"/>
      <sheetName val="SQL Results - clms acct"/>
      <sheetName val="SQL Statement - clms acct"/>
      <sheetName val="SQL Results - lives"/>
      <sheetName val="SQL Statement - lives"/>
    </sheetNames>
    <sheetDataSet>
      <sheetData sheetId="0"/>
      <sheetData sheetId="1"/>
      <sheetData sheetId="2"/>
      <sheetData sheetId="3"/>
      <sheetData sheetId="4"/>
      <sheetData sheetId="5"/>
      <sheetData sheetId="6"/>
      <sheetData sheetId="7">
        <row r="8">
          <cell r="E8">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70" zoomScaleNormal="70" workbookViewId="0">
      <selection activeCell="C11" sqref="C11"/>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166</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0" zoomScaleNormal="70" workbookViewId="0">
      <selection activeCell="P49" sqref="P4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Standard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6276152.7500000233</v>
      </c>
      <c r="N21" s="83">
        <f>'Pt 2 Premium and Claims'!N22+'Pt 2 Premium and Claims'!N23-'Pt 2 Premium and Claims'!N24-'Pt 2 Premium and Claims'!N25</f>
        <v>6518049.9800000237</v>
      </c>
      <c r="O21" s="82">
        <f>'Pt 2 Premium and Claims'!O22+'Pt 2 Premium and Claims'!O23-'Pt 2 Premium and Claims'!O24-'Pt 2 Premium and Claims'!O25</f>
        <v>13914761.54999999</v>
      </c>
      <c r="P21" s="83">
        <f>'Pt 2 Premium and Claims'!P22+'Pt 2 Premium and Claims'!P23-'Pt 2 Premium and Claims'!P24-'Pt 2 Premium and Claims'!P25</f>
        <v>14446968.229999989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3220051.0100000021</v>
      </c>
      <c r="N24" s="83">
        <f>'Pt 2 Premium and Claims'!N51</f>
        <v>3194823.0588322864</v>
      </c>
      <c r="O24" s="82">
        <f>'Pt 2 Premium and Claims'!O51</f>
        <v>9089612.870000001</v>
      </c>
      <c r="P24" s="83">
        <f>'Pt 2 Premium and Claims'!P51</f>
        <v>8903402.8644008879</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147489.58962500055</v>
      </c>
      <c r="N32" s="105">
        <v>153174.17453000057</v>
      </c>
      <c r="O32" s="106">
        <v>326996.89642499975</v>
      </c>
      <c r="P32" s="108">
        <v>339503.75340499973</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147489.58962500055</v>
      </c>
      <c r="N35" s="112">
        <f t="shared" si="0"/>
        <v>153174.17453000057</v>
      </c>
      <c r="O35" s="111">
        <f t="shared" si="0"/>
        <v>326996.89642499975</v>
      </c>
      <c r="P35" s="112">
        <f t="shared" si="0"/>
        <v>339503.75340499973</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470711.45625000173</v>
      </c>
      <c r="N39" s="108">
        <v>488853.74850000173</v>
      </c>
      <c r="O39" s="106">
        <v>487016.65424999967</v>
      </c>
      <c r="P39" s="108">
        <v>505643.88804999966</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1198745.1752500045</v>
      </c>
      <c r="N43" s="104">
        <v>1244947.5461800045</v>
      </c>
      <c r="O43" s="110">
        <v>1584068.65225</v>
      </c>
      <c r="P43" s="108">
        <v>1558095.5012701552</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1669456.6315000062</v>
      </c>
      <c r="N44" s="118">
        <f t="shared" si="1"/>
        <v>1733801.2946800063</v>
      </c>
      <c r="O44" s="82">
        <f t="shared" si="1"/>
        <v>2071085.3064999997</v>
      </c>
      <c r="P44" s="83">
        <f t="shared" si="1"/>
        <v>2063739.3893201549</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5827</v>
      </c>
      <c r="N47" s="126">
        <v>5827</v>
      </c>
      <c r="O47" s="125">
        <v>14295</v>
      </c>
      <c r="P47" s="103">
        <v>14295</v>
      </c>
    </row>
    <row r="48" spans="2:16" s="39" customFormat="1" x14ac:dyDescent="0.2">
      <c r="B48" s="97"/>
      <c r="C48" s="101">
        <v>5.2</v>
      </c>
      <c r="D48" s="109" t="s">
        <v>27</v>
      </c>
      <c r="E48" s="125"/>
      <c r="F48" s="126"/>
      <c r="G48" s="125"/>
      <c r="H48" s="126"/>
      <c r="I48" s="125"/>
      <c r="J48" s="126"/>
      <c r="K48" s="125"/>
      <c r="L48" s="126"/>
      <c r="M48" s="125">
        <v>71565</v>
      </c>
      <c r="N48" s="126">
        <v>71565</v>
      </c>
      <c r="O48" s="125">
        <v>172670</v>
      </c>
      <c r="P48" s="127">
        <v>172670</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5963.75</v>
      </c>
      <c r="N49" s="129">
        <f>N48/12</f>
        <v>5963.75</v>
      </c>
      <c r="O49" s="128">
        <f t="shared" si="2"/>
        <v>14389.166666666666</v>
      </c>
      <c r="P49" s="129">
        <f t="shared" si="2"/>
        <v>14389.166666666666</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0" priority="73" stopIfTrue="1" operator="lessThan">
      <formula>0</formula>
    </cfRule>
  </conditionalFormatting>
  <conditionalFormatting sqref="K28:K29 K31:K34 M28:M29 M31:M34 O28:O29 O31:O34 O44 M44 K44">
    <cfRule type="cellIs" dxfId="49" priority="42" stopIfTrue="1" operator="lessThan">
      <formula>0</formula>
    </cfRule>
  </conditionalFormatting>
  <conditionalFormatting sqref="G35:H35">
    <cfRule type="cellIs" dxfId="48" priority="14" stopIfTrue="1" operator="lessThan">
      <formula>0</formula>
    </cfRule>
  </conditionalFormatting>
  <conditionalFormatting sqref="I35:J35">
    <cfRule type="cellIs" dxfId="47" priority="13" stopIfTrue="1" operator="lessThan">
      <formula>0</formula>
    </cfRule>
  </conditionalFormatting>
  <conditionalFormatting sqref="K35:L35">
    <cfRule type="cellIs" dxfId="46" priority="12" stopIfTrue="1" operator="lessThan">
      <formula>0</formula>
    </cfRule>
  </conditionalFormatting>
  <conditionalFormatting sqref="M35:N35">
    <cfRule type="cellIs" dxfId="45" priority="11" stopIfTrue="1" operator="lessThan">
      <formula>0</formula>
    </cfRule>
  </conditionalFormatting>
  <conditionalFormatting sqref="O35:P35">
    <cfRule type="cellIs" dxfId="44" priority="10" stopIfTrue="1" operator="lessThan">
      <formula>0</formula>
    </cfRule>
  </conditionalFormatting>
  <conditionalFormatting sqref="G38:G39 I38:I39 K38:K39 M38:M39 O38:O39">
    <cfRule type="cellIs" dxfId="43" priority="9" stopIfTrue="1" operator="lessThan">
      <formula>0</formula>
    </cfRule>
  </conditionalFormatting>
  <conditionalFormatting sqref="F43">
    <cfRule type="cellIs" dxfId="42" priority="8" stopIfTrue="1" operator="lessThan">
      <formula>0</formula>
    </cfRule>
  </conditionalFormatting>
  <conditionalFormatting sqref="E43">
    <cfRule type="cellIs" dxfId="41" priority="6" stopIfTrue="1" operator="lessThan">
      <formula>0</formula>
    </cfRule>
  </conditionalFormatting>
  <conditionalFormatting sqref="H43 J43 L43 N43">
    <cfRule type="cellIs" dxfId="40" priority="4" stopIfTrue="1" operator="lessThan">
      <formula>0</formula>
    </cfRule>
  </conditionalFormatting>
  <conditionalFormatting sqref="G43 I43 K43 M43 O43">
    <cfRule type="cellIs" dxfId="39" priority="3" stopIfTrue="1" operator="lessThan">
      <formula>0</formula>
    </cfRule>
  </conditionalFormatting>
  <conditionalFormatting sqref="G41:G42 I41:I42 K41:K42 M41:M42 O41:O42">
    <cfRule type="cellIs" dxfId="38" priority="2" stopIfTrue="1" operator="lessThan">
      <formula>0</formula>
    </cfRule>
  </conditionalFormatting>
  <conditionalFormatting sqref="G47:O48">
    <cfRule type="cellIs" dxfId="3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C16" zoomScale="80" zoomScaleNormal="80" workbookViewId="0">
      <selection activeCell="O41" sqref="O4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Standard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f>+'[1]Prem &amp; Claims-STD'!$E$8</f>
        <v>0</v>
      </c>
      <c r="L22" s="166"/>
      <c r="M22" s="165">
        <v>6278435.470000024</v>
      </c>
      <c r="N22" s="166">
        <v>6518049.9800000237</v>
      </c>
      <c r="O22" s="165">
        <v>13897107.95999999</v>
      </c>
      <c r="P22" s="166">
        <v>14446968.229999989</v>
      </c>
    </row>
    <row r="23" spans="1:16" s="25" customFormat="1" x14ac:dyDescent="0.2">
      <c r="A23" s="39"/>
      <c r="B23" s="79"/>
      <c r="C23" s="80">
        <v>1.2</v>
      </c>
      <c r="D23" s="109" t="s">
        <v>16</v>
      </c>
      <c r="E23" s="165"/>
      <c r="F23" s="166"/>
      <c r="G23" s="165"/>
      <c r="H23" s="166"/>
      <c r="I23" s="165"/>
      <c r="J23" s="166"/>
      <c r="K23" s="165"/>
      <c r="L23" s="166"/>
      <c r="M23" s="165">
        <v>101634.26999999992</v>
      </c>
      <c r="N23" s="166"/>
      <c r="O23" s="165">
        <v>49430.07</v>
      </c>
      <c r="P23" s="166"/>
    </row>
    <row r="24" spans="1:16" s="25" customFormat="1" x14ac:dyDescent="0.2">
      <c r="A24" s="39"/>
      <c r="B24" s="79"/>
      <c r="C24" s="80">
        <v>1.3</v>
      </c>
      <c r="D24" s="109" t="s">
        <v>34</v>
      </c>
      <c r="E24" s="165"/>
      <c r="F24" s="166"/>
      <c r="G24" s="165"/>
      <c r="H24" s="166"/>
      <c r="I24" s="165"/>
      <c r="J24" s="166"/>
      <c r="K24" s="165"/>
      <c r="L24" s="166"/>
      <c r="M24" s="165">
        <v>103916.99000000003</v>
      </c>
      <c r="N24" s="166"/>
      <c r="O24" s="165">
        <v>31776.480000000003</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3273924.4800000023</v>
      </c>
      <c r="N29" s="176"/>
      <c r="O29" s="165">
        <v>8905086.040000001</v>
      </c>
      <c r="P29" s="176"/>
    </row>
    <row r="30" spans="1:16" s="25" customFormat="1" ht="28.5" customHeight="1" x14ac:dyDescent="0.2">
      <c r="A30" s="39"/>
      <c r="B30" s="79"/>
      <c r="C30" s="80"/>
      <c r="D30" s="81" t="s">
        <v>54</v>
      </c>
      <c r="E30" s="177"/>
      <c r="F30" s="166"/>
      <c r="G30" s="177"/>
      <c r="H30" s="166"/>
      <c r="I30" s="177"/>
      <c r="J30" s="166"/>
      <c r="K30" s="177"/>
      <c r="L30" s="166"/>
      <c r="M30" s="177"/>
      <c r="N30" s="166">
        <v>3162873.3000000021</v>
      </c>
      <c r="O30" s="177"/>
      <c r="P30" s="166">
        <v>8829328.1500000022</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290425.04000000021</v>
      </c>
      <c r="N36" s="178"/>
      <c r="O36" s="165">
        <v>673343.16999999993</v>
      </c>
      <c r="P36" s="176"/>
    </row>
    <row r="37" spans="1:16" s="39" customFormat="1" ht="30" x14ac:dyDescent="0.2">
      <c r="B37" s="97"/>
      <c r="C37" s="80"/>
      <c r="D37" s="81" t="s">
        <v>43</v>
      </c>
      <c r="E37" s="177"/>
      <c r="F37" s="166"/>
      <c r="G37" s="177"/>
      <c r="H37" s="179"/>
      <c r="I37" s="177"/>
      <c r="J37" s="166"/>
      <c r="K37" s="177"/>
      <c r="L37" s="166"/>
      <c r="M37" s="177"/>
      <c r="N37" s="165">
        <v>31949.758832284231</v>
      </c>
      <c r="O37" s="177"/>
      <c r="P37" s="165">
        <v>74074.714400885481</v>
      </c>
    </row>
    <row r="38" spans="1:16" s="25" customFormat="1" x14ac:dyDescent="0.2">
      <c r="A38" s="39"/>
      <c r="B38" s="79"/>
      <c r="C38" s="80">
        <v>2.5</v>
      </c>
      <c r="D38" s="109" t="s">
        <v>29</v>
      </c>
      <c r="E38" s="165"/>
      <c r="F38" s="176"/>
      <c r="G38" s="165"/>
      <c r="H38" s="178"/>
      <c r="I38" s="165"/>
      <c r="J38" s="176"/>
      <c r="K38" s="165"/>
      <c r="L38" s="176"/>
      <c r="M38" s="165">
        <v>344298.51000000018</v>
      </c>
      <c r="N38" s="178"/>
      <c r="O38" s="165">
        <v>526608.34</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v>37792</v>
      </c>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3220051.0100000021</v>
      </c>
      <c r="N51" s="190">
        <f>N30+N33+N37+N41+N44+N47+N48+N50</f>
        <v>3194823.0588322864</v>
      </c>
      <c r="O51" s="189">
        <f>O29+O32-O34+O36-O38+O40+O43-O45+O47+O48-O49+O50</f>
        <v>9089612.870000001</v>
      </c>
      <c r="P51" s="190">
        <f>P30+P33+P37+P41+P44+P47+P48+P50</f>
        <v>8903402.8644008879</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6" priority="97" stopIfTrue="1" operator="lessThan">
      <formula>0</formula>
    </cfRule>
  </conditionalFormatting>
  <conditionalFormatting sqref="O49 O45 M45 M49 K45 K49 K40 M40 O40 K38 K34 M34 O34 L41 N41 P41 K32 M32 O32 K36 L33 N33 P33 L37 L44 N44 P44">
    <cfRule type="cellIs" dxfId="35" priority="21" stopIfTrue="1" operator="lessThan">
      <formula>0</formula>
    </cfRule>
  </conditionalFormatting>
  <conditionalFormatting sqref="G22:G25">
    <cfRule type="cellIs" dxfId="34" priority="18" stopIfTrue="1" operator="lessThan">
      <formula>0</formula>
    </cfRule>
  </conditionalFormatting>
  <conditionalFormatting sqref="I22:I25">
    <cfRule type="cellIs" dxfId="33" priority="17" stopIfTrue="1" operator="lessThan">
      <formula>0</formula>
    </cfRule>
  </conditionalFormatting>
  <conditionalFormatting sqref="K22:K25">
    <cfRule type="cellIs" dxfId="32" priority="16" stopIfTrue="1" operator="lessThan">
      <formula>0</formula>
    </cfRule>
  </conditionalFormatting>
  <conditionalFormatting sqref="M22:M25">
    <cfRule type="cellIs" dxfId="31" priority="15" stopIfTrue="1" operator="lessThan">
      <formula>0</formula>
    </cfRule>
  </conditionalFormatting>
  <conditionalFormatting sqref="O22:O25">
    <cfRule type="cellIs" dxfId="30" priority="14" stopIfTrue="1" operator="lessThan">
      <formula>0</formula>
    </cfRule>
  </conditionalFormatting>
  <conditionalFormatting sqref="G29 H30">
    <cfRule type="cellIs" dxfId="29" priority="13" stopIfTrue="1" operator="lessThan">
      <formula>0</formula>
    </cfRule>
  </conditionalFormatting>
  <conditionalFormatting sqref="I29 J30">
    <cfRule type="cellIs" dxfId="28" priority="12" stopIfTrue="1" operator="lessThan">
      <formula>0</formula>
    </cfRule>
  </conditionalFormatting>
  <conditionalFormatting sqref="K29 L30">
    <cfRule type="cellIs" dxfId="27" priority="11" stopIfTrue="1" operator="lessThan">
      <formula>0</formula>
    </cfRule>
  </conditionalFormatting>
  <conditionalFormatting sqref="M29 N30">
    <cfRule type="cellIs" dxfId="26" priority="10" stopIfTrue="1" operator="lessThan">
      <formula>0</formula>
    </cfRule>
  </conditionalFormatting>
  <conditionalFormatting sqref="O29">
    <cfRule type="cellIs" dxfId="25" priority="8" stopIfTrue="1" operator="lessThan">
      <formula>0</formula>
    </cfRule>
  </conditionalFormatting>
  <conditionalFormatting sqref="P30">
    <cfRule type="cellIs" dxfId="24" priority="7" stopIfTrue="1" operator="lessThan">
      <formula>0</formula>
    </cfRule>
  </conditionalFormatting>
  <conditionalFormatting sqref="M36">
    <cfRule type="cellIs" dxfId="23" priority="6" stopIfTrue="1" operator="lessThan">
      <formula>0</formula>
    </cfRule>
  </conditionalFormatting>
  <conditionalFormatting sqref="M38">
    <cfRule type="cellIs" dxfId="22" priority="5" stopIfTrue="1" operator="lessThan">
      <formula>0</formula>
    </cfRule>
  </conditionalFormatting>
  <conditionalFormatting sqref="N37">
    <cfRule type="cellIs" dxfId="21" priority="4" stopIfTrue="1" operator="lessThan">
      <formula>0</formula>
    </cfRule>
  </conditionalFormatting>
  <conditionalFormatting sqref="O36">
    <cfRule type="cellIs" dxfId="20" priority="3" stopIfTrue="1" operator="lessThan">
      <formula>0</formula>
    </cfRule>
  </conditionalFormatting>
  <conditionalFormatting sqref="O38">
    <cfRule type="cellIs" dxfId="19" priority="2" stopIfTrue="1" operator="lessThan">
      <formula>0</formula>
    </cfRule>
  </conditionalFormatting>
  <conditionalFormatting sqref="P37">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Standard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161</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162</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164</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zoomScaleNormal="100" workbookViewId="0">
      <selection activeCell="X41" sqref="X4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Standard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3562064</v>
      </c>
      <c r="V22" s="264">
        <v>3765618</v>
      </c>
      <c r="W22" s="265">
        <f>'Pt 1 Summary of Data'!N24</f>
        <v>3194823.0588322864</v>
      </c>
      <c r="X22" s="266">
        <f>SUM(U22:W22)</f>
        <v>10522505.058832286</v>
      </c>
      <c r="Y22" s="263">
        <v>8016559</v>
      </c>
      <c r="Z22" s="264">
        <v>10006868</v>
      </c>
      <c r="AA22" s="265">
        <f>'Pt 1 Summary of Data'!P24</f>
        <v>8903402.8644008879</v>
      </c>
      <c r="AB22" s="266">
        <f>SUM(Y22:AA22)</f>
        <v>26926829.864400886</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3562064</v>
      </c>
      <c r="V23" s="267">
        <f>SUM(V$22:V$22)</f>
        <v>3765618</v>
      </c>
      <c r="W23" s="267">
        <f>SUM(W$22:W$22)</f>
        <v>3194823.0588322864</v>
      </c>
      <c r="X23" s="266">
        <f>SUM(U23:W23)</f>
        <v>10522505.058832286</v>
      </c>
      <c r="Y23" s="267">
        <f>SUM(Y$22:Y$22)</f>
        <v>8016559</v>
      </c>
      <c r="Z23" s="267">
        <f>SUM(Z$22:Z$22)</f>
        <v>10006868</v>
      </c>
      <c r="AA23" s="267">
        <f>SUM(AA$22:AA$22)</f>
        <v>8903402.8644008879</v>
      </c>
      <c r="AB23" s="266">
        <f>SUM(Y23:AA23)</f>
        <v>26926829.864400886</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6129672</v>
      </c>
      <c r="V26" s="264">
        <v>6348719</v>
      </c>
      <c r="W26" s="274">
        <f>'Pt 1 Summary of Data'!N21</f>
        <v>6518049.9800000237</v>
      </c>
      <c r="X26" s="266">
        <f>SUM(U26:W26)</f>
        <v>18996440.980000023</v>
      </c>
      <c r="Y26" s="273">
        <v>11453729</v>
      </c>
      <c r="Z26" s="264">
        <v>13459342</v>
      </c>
      <c r="AA26" s="274">
        <f>'Pt 1 Summary of Data'!P21</f>
        <v>14446968.229999989</v>
      </c>
      <c r="AB26" s="266">
        <f>SUM(Y26:AA26)</f>
        <v>39360039.229999989</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144047</v>
      </c>
      <c r="V27" s="264">
        <v>149195</v>
      </c>
      <c r="W27" s="274">
        <f>'Pt 1 Summary of Data'!N35</f>
        <v>153174.17453000057</v>
      </c>
      <c r="X27" s="266">
        <f>SUM(U27:W27)</f>
        <v>446416.17453000054</v>
      </c>
      <c r="Y27" s="273">
        <v>269163</v>
      </c>
      <c r="Z27" s="264">
        <v>316295</v>
      </c>
      <c r="AA27" s="274">
        <f>'Pt 1 Summary of Data'!P35</f>
        <v>339503.75340499973</v>
      </c>
      <c r="AB27" s="266">
        <f>SUM(Y27:AA27)</f>
        <v>924961.75340499973</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5985625</v>
      </c>
      <c r="V28" s="274">
        <f t="shared" si="0"/>
        <v>6199524</v>
      </c>
      <c r="W28" s="274">
        <f t="shared" si="0"/>
        <v>6364875.8054700233</v>
      </c>
      <c r="X28" s="112">
        <f>X$26-X$27</f>
        <v>18550024.805470023</v>
      </c>
      <c r="Y28" s="274">
        <f t="shared" si="0"/>
        <v>11184566</v>
      </c>
      <c r="Z28" s="274">
        <f t="shared" si="0"/>
        <v>13143047</v>
      </c>
      <c r="AA28" s="274">
        <f t="shared" si="0"/>
        <v>14107464.47659499</v>
      </c>
      <c r="AB28" s="112">
        <f>AB$26-AB$27</f>
        <v>38435077.476594992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5559</v>
      </c>
      <c r="V30" s="279">
        <v>5883</v>
      </c>
      <c r="W30" s="283">
        <f>'Pt 1 Summary of Data'!N49</f>
        <v>5963.75</v>
      </c>
      <c r="X30" s="281">
        <f>SUM(U30:W30)</f>
        <v>17405.75</v>
      </c>
      <c r="Y30" s="282">
        <v>10793</v>
      </c>
      <c r="Z30" s="279">
        <v>13376</v>
      </c>
      <c r="AA30" s="283">
        <f>'Pt 1 Summary of Data'!P49</f>
        <v>14389.166666666666</v>
      </c>
      <c r="AB30" s="281">
        <f>SUM(Y30:AA30)</f>
        <v>38558.166666666664</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0.56725018802828842</v>
      </c>
      <c r="Y33" s="292"/>
      <c r="Z33" s="293"/>
      <c r="AA33" s="293"/>
      <c r="AB33" s="294">
        <f>IF(AB30&lt;1000,"Not Required to Calculate",AB23/AB28)</f>
        <v>0.70057956513286479</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A23" sqref="A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Standard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Standard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2021-07-27T13:47:13Z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