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20" tabRatio="726" activeTab="1"/>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O51" i="18"/>
  <c r="O24" i="4" s="1"/>
  <c r="N51" i="18"/>
  <c r="N24" i="4" s="1"/>
  <c r="M51" i="18"/>
  <c r="M24" i="4" s="1"/>
  <c r="L51" i="18"/>
  <c r="L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22" i="10" l="1"/>
  <c r="T22" i="10" s="1"/>
  <c r="W22" i="10"/>
  <c r="X22" i="10" s="1"/>
  <c r="AA22" i="10"/>
  <c r="AB22" i="10" s="1"/>
  <c r="S30" i="10"/>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S23" i="10"/>
  <c r="T23" i="10" s="1"/>
  <c r="O23" i="10"/>
  <c r="P23" i="10" s="1"/>
  <c r="K23" i="10"/>
  <c r="L23" i="10" s="1"/>
  <c r="K35" i="4"/>
  <c r="W28" i="10"/>
  <c r="I35" i="4"/>
  <c r="J35" i="4"/>
  <c r="O27" i="10" s="1"/>
  <c r="P27" i="10" s="1"/>
  <c r="P28" i="10" s="1"/>
  <c r="W23" i="10" l="1"/>
  <c r="X23" i="10" s="1"/>
  <c r="AB33" i="10"/>
  <c r="T33" i="10"/>
  <c r="T27" i="10"/>
  <c r="T28" i="10" s="1"/>
  <c r="S28" i="10"/>
  <c r="X33" i="10"/>
  <c r="AA28" i="10"/>
  <c r="K28" i="10"/>
  <c r="G28" i="10"/>
  <c r="L33" i="10"/>
  <c r="P33" i="10"/>
  <c r="H33" i="10"/>
  <c r="O28" i="10"/>
</calcChain>
</file>

<file path=xl/sharedStrings.xml><?xml version="1.0" encoding="utf-8"?>
<sst xmlns="http://schemas.openxmlformats.org/spreadsheetml/2006/main" count="315" uniqueCount="177">
  <si>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</si>
  <si>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</si>
  <si>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</si>
  <si>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</si>
  <si>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</si>
  <si>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</si>
  <si>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</si>
  <si>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</si>
  <si>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</si>
  <si>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</si>
  <si>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</si>
  <si>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</si>
  <si>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</si>
  <si>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</si>
  <si>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</si>
  <si>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</si>
  <si>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</si>
  <si>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</si>
  <si>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</si>
  <si>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</si>
  <si>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</si>
  <si>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</si>
  <si>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</si>
  <si>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</si>
  <si>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</si>
  <si>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</si>
  <si>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</si>
  <si>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</si>
  <si>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</si>
  <si>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</si>
  <si>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</si>
  <si>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</si>
  <si>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</si>
  <si>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</si>
  <si>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</si>
  <si>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</si>
  <si>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</si>
  <si>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</si>
  <si>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</si>
  <si>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</si>
  <si>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</si>
  <si>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</si>
  <si>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</si>
  <si>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</si>
  <si>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</si>
  <si>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</si>
  <si>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</si>
  <si>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</si>
  <si>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</si>
  <si>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</si>
  <si>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</si>
  <si>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</si>
  <si>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</si>
  <si>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</si>
  <si>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</si>
  <si>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</si>
  <si>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</si>
  <si>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</si>
  <si>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</si>
  <si>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</si>
  <si>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</si>
  <si>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</si>
  <si>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</si>
  <si>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</si>
  <si>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</si>
  <si>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</si>
  <si>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</si>
  <si>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</si>
  <si>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</si>
  <si>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</si>
  <si>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</si>
  <si>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</si>
  <si>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</si>
  <si>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</si>
  <si>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</si>
  <si>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</si>
  <si>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</si>
  <si>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</si>
  <si>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</si>
  <si>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</si>
  <si>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</si>
  <si>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</si>
  <si>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</si>
  <si>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</si>
  <si>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</si>
  <si>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</si>
  <si>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</si>
  <si>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</si>
  <si>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</si>
  <si>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</si>
  <si>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</si>
  <si>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</si>
  <si>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</si>
  <si>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</si>
  <si>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</si>
  <si>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</si>
  <si>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</si>
  <si>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</si>
  <si>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</si>
  <si>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</si>
  <si>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</si>
  <si>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</si>
  <si>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</si>
  <si>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</si>
  <si>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</si>
  <si>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</si>
  <si>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</si>
  <si>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</si>
  <si>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</si>
  <si>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</si>
  <si>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</si>
  <si>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</si>
  <si>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</si>
  <si>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</si>
  <si>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</si>
  <si>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</si>
  <si>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</si>
  <si>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</si>
  <si>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</si>
  <si>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</si>
  <si>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</si>
  <si>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</si>
  <si>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</si>
  <si>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</si>
  <si>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</si>
  <si>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</si>
  <si>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</si>
  <si>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</si>
  <si>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</si>
  <si>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</si>
  <si>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</si>
  <si>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</si>
  <si>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</si>
  <si>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</si>
  <si>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</si>
  <si>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</si>
  <si>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</si>
  <si>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</si>
  <si>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</si>
  <si>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</si>
  <si>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</si>
  <si>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</si>
  <si>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</si>
  <si>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</si>
  <si>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</si>
  <si>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</si>
  <si>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</si>
  <si>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</si>
  <si>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</si>
  <si>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</si>
  <si>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</si>
  <si>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</si>
  <si>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</si>
  <si>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</si>
  <si>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</si>
  <si>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</si>
  <si>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</si>
  <si>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</si>
  <si>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</si>
  <si>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</si>
  <si>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</si>
  <si>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</si>
  <si>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Including paid claims, claim liabilities, experience rating refunds, reserves for experience rating refunds, dental incentive pools and bonuses, contingent benefit and lawsuit reserves</t>
  </si>
  <si>
    <t xml:space="preserve">State insurance, premium and other taxes included on line 3.2 is comprised of premium taxes, payroll taxes, property taxes, franchise taxes, and other taxes and includes all State taxes allocated to health insurance coverage reported under section 2718 of the PHS Act.  The only state taxes excluded from line 3.2 are certain sales taxes as required by regulation (45 CFR Section 158.162(b)(2)(i)).  
</t>
  </si>
  <si>
    <t>Where applicable, expenses were allocated to state and market (MLR pools) based upon a direct written premium ratio.</t>
  </si>
  <si>
    <t xml:space="preserve">Regulatory authority licenses and fees included on line 3.3 is comprised of state regulatory licenses and fees allocated to health insurance coverage reported under section 2718 of the PHS Act.  </t>
  </si>
  <si>
    <t>Regulatory authority licenses and fees included in line 3.3 are allocated to each market in each state based on a direct written premium ratio.</t>
  </si>
  <si>
    <t>Including expense incurred by the issuer payable to a licensed agent, broker, or producer who is not an employee of the issuer in relation to the sale and solicitation of policies for the company.</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</si>
  <si>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</si>
  <si>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2019</t>
  </si>
  <si>
    <t>No</t>
  </si>
  <si>
    <t>Aetna Life Insurance Company</t>
  </si>
  <si>
    <t xml:space="preserve">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  </t>
  </si>
  <si>
    <t xml:space="preserve">The Affordable Care Act section 9010 Fee:  The ACA section 9010 fee included on line 3.1b equals the currect year fee accrued on the Annual Statement allocated based upon a premium ratio that excludes premiums from insurance coverage not subject the the ACA section 9010 fee.      </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</si>
  <si>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</si>
  <si>
    <t>State, Property, Franchise and Other Taxes:  State, payroll, property, franchise and other taxes included in line 3.2a are allocated to each market in each State based on a direct written premium ratio.</t>
  </si>
  <si>
    <t>State Premium Taxes:  Premium taxes included in line 3.2b are allocated to each health insurance market in each State based on the relative taxable premium reported for each health insurance market to the total taxable premium for all markets for all states for the reporting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</si>
</sst>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0.0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color rgb="FF3F3F76"/>
      <name val="Calibri"/>
      <family val="2"/>
      <scheme val="minor"/>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CC99"/>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23"/>
      </top>
      <bottom/>
      <diagonal/>
    </border>
  </borders>
  <cellStyleXfs count="32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0" fillId="32" borderId="88" applyNumberFormat="0" applyAlignment="0" applyProtection="0"/>
    <xf numFmtId="9" fontId="41" fillId="0" borderId="0" applyFont="0" applyFill="0" applyBorder="0" applyAlignment="0" applyProtection="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30" fillId="0" borderId="0" xfId="92" applyNumberFormat="1" applyFont="1" applyFill="1" applyBorder="1" applyAlignment="1" applyProtection="1">
      <alignment vertical="top"/>
      <protection locked="0"/>
    </xf>
    <xf numFmtId="0" fontId="30" fillId="0" borderId="75" xfId="0" applyFont="1" applyBorder="1" applyAlignment="1" applyProtection="1">
      <alignment horizontal="left" vertical="top" wrapText="1"/>
      <protection locked="0"/>
    </xf>
    <xf numFmtId="0" fontId="30" fillId="0" borderId="89" xfId="326" applyFont="1" applyFill="1" applyBorder="1" applyAlignment="1" applyProtection="1">
      <alignment horizontal="left" wrapText="1" indent="3"/>
      <protection locked="0"/>
    </xf>
    <xf numFmtId="166" fontId="30" fillId="0" borderId="30" xfId="81" applyNumberFormat="1" applyFont="1" applyFill="1" applyBorder="1" applyAlignment="1" applyProtection="1">
      <alignment horizontal="center" vertical="top"/>
      <protection locked="0"/>
    </xf>
    <xf numFmtId="10" fontId="30" fillId="0" borderId="0" xfId="327" applyNumberFormat="1" applyFont="1" applyProtection="1">
      <protection locked="0"/>
    </xf>
    <xf numFmtId="37" fontId="30" fillId="0" borderId="47" xfId="81" applyNumberFormat="1" applyFont="1" applyFill="1" applyBorder="1" applyAlignment="1" applyProtection="1">
      <alignment vertical="top"/>
      <protection locked="0"/>
    </xf>
    <xf numFmtId="0" fontId="30" fillId="0" borderId="78" xfId="0" applyFont="1" applyFill="1" applyBorder="1" applyAlignment="1" applyProtection="1">
      <alignment horizontal="left" vertical="center" wrapText="1"/>
      <protection locked="0"/>
    </xf>
    <xf numFmtId="164" fontId="30" fillId="0" borderId="0" xfId="81" applyNumberFormat="1" applyFont="1" applyProtection="1">
      <protection locked="0"/>
    </xf>
    <xf numFmtId="168" fontId="30" fillId="0" borderId="0" xfId="169" applyNumberFormat="1" applyFont="1" applyProtection="1">
      <protection locked="0"/>
    </xf>
    <xf numFmtId="0" fontId="30" fillId="0" borderId="78" xfId="0" applyFont="1" applyBorder="1" applyAlignment="1" applyProtection="1">
      <alignment vertical="top" wrapText="1"/>
      <protection locked="0"/>
    </xf>
    <xf numFmtId="0" fontId="30" fillId="0" borderId="80" xfId="324" applyFont="1" applyBorder="1" applyAlignment="1" applyProtection="1">
      <alignment horizontal="left" vertical="top" wrapText="1" indent="1"/>
      <protection locked="0"/>
    </xf>
  </cellXfs>
  <cellStyles count="32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10" xfId="326"/>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7"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8" sqref="C8"/>
    </sheetView>
  </sheetViews>
  <sheetFormatPr defaultColWidth="9.140625" defaultRowHeight="15" x14ac:dyDescent="0.2"/>
  <cols>
    <col min="1" max="1" width="2.42578125" style="25" bestFit="1" customWidth="1"/>
    <col min="2" max="2" width="70.42578125" style="25" bestFit="1" customWidth="1"/>
    <col min="3" max="3" width="35.5703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169</v>
      </c>
    </row>
    <row r="7" spans="1:3" ht="15.75" x14ac:dyDescent="0.2">
      <c r="A7" s="32" t="s">
        <v>1</v>
      </c>
      <c r="B7" s="33" t="s">
        <v>134</v>
      </c>
      <c r="C7" s="35"/>
    </row>
    <row r="8" spans="1:3" ht="15.75" x14ac:dyDescent="0.2">
      <c r="A8" s="32" t="s">
        <v>2</v>
      </c>
      <c r="B8" s="33" t="s">
        <v>88</v>
      </c>
      <c r="C8" s="34" t="s">
        <v>171</v>
      </c>
    </row>
    <row r="9" spans="1:3" ht="15.75" x14ac:dyDescent="0.2">
      <c r="A9" s="32" t="s">
        <v>3</v>
      </c>
      <c r="B9" s="33" t="s">
        <v>89</v>
      </c>
      <c r="C9" s="34"/>
    </row>
    <row r="10" spans="1:3" ht="16.5" thickBot="1" x14ac:dyDescent="0.3">
      <c r="A10" s="36" t="s">
        <v>4</v>
      </c>
      <c r="B10" s="37" t="s">
        <v>86</v>
      </c>
      <c r="C10" s="38" t="s">
        <v>170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headerFooter>
    <oddFooter>&amp;L&amp;1#&amp;"Calibri"&amp;8&amp;K414141Proprietary</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abSelected="1" zoomScale="60" zoomScaleNormal="60" workbookViewId="0">
      <pane xSplit="4" topLeftCell="J1" activePane="topRight" state="frozen"/>
      <selection activeCell="A28" sqref="A28"/>
      <selection pane="topRight" activeCell="R43" sqref="R43:R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Aetna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161171</v>
      </c>
      <c r="L21" s="83">
        <f>'Pt 2 Premium and Claims'!L22+'Pt 2 Premium and Claims'!L23-'Pt 2 Premium and Claims'!L24-'Pt 2 Premium and Claims'!L25</f>
        <v>161171</v>
      </c>
      <c r="M21" s="82">
        <f>'Pt 2 Premium and Claims'!M22+'Pt 2 Premium and Claims'!M23-'Pt 2 Premium and Claims'!M24-'Pt 2 Premium and Claims'!M25</f>
        <v>5346521.3891073652</v>
      </c>
      <c r="N21" s="83">
        <f>'Pt 2 Premium and Claims'!N22+'Pt 2 Premium and Claims'!N23-'Pt 2 Premium and Claims'!N24-'Pt 2 Premium and Claims'!N25</f>
        <v>5346521.3891073661</v>
      </c>
      <c r="O21" s="82">
        <f>'Pt 2 Premium and Claims'!O22+'Pt 2 Premium and Claims'!O23-'Pt 2 Premium and Claims'!O24-'Pt 2 Premium and Claims'!O25</f>
        <v>127548531.98208015</v>
      </c>
      <c r="P21" s="83">
        <f>'Pt 2 Premium and Claims'!P22+'Pt 2 Premium and Claims'!P23-'Pt 2 Premium and Claims'!P24-'Pt 2 Premium and Claims'!P25</f>
        <v>127548531.98208015</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102535.99075600345</v>
      </c>
      <c r="L24" s="83">
        <f>'Pt 2 Premium and Claims'!L51</f>
        <v>116019.91591371225</v>
      </c>
      <c r="M24" s="82">
        <f>'Pt 2 Premium and Claims'!M51</f>
        <v>2710802.4665441974</v>
      </c>
      <c r="N24" s="83">
        <f>'Pt 2 Premium and Claims'!N51</f>
        <v>3371964.3154164352</v>
      </c>
      <c r="O24" s="82">
        <f>'Pt 2 Premium and Claims'!O51</f>
        <v>95991121.643018305</v>
      </c>
      <c r="P24" s="83">
        <f>'Pt 2 Premium and Claims'!P51</f>
        <v>116863776.03</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1.5" customHeight="1" x14ac:dyDescent="0.2">
      <c r="B27" s="97"/>
      <c r="C27" s="101">
        <v>3.1</v>
      </c>
      <c r="D27" s="81" t="s">
        <v>135</v>
      </c>
      <c r="E27" s="77"/>
      <c r="F27" s="94"/>
      <c r="G27" s="75"/>
      <c r="H27" s="95"/>
      <c r="I27" s="77"/>
      <c r="J27" s="96"/>
      <c r="K27" s="77"/>
      <c r="L27" s="94"/>
      <c r="M27" s="77"/>
      <c r="N27" s="95"/>
      <c r="O27" s="77"/>
      <c r="P27" s="94"/>
    </row>
    <row r="28" spans="2:16" s="39" customFormat="1" ht="31.5" customHeight="1" x14ac:dyDescent="0.2">
      <c r="B28" s="97"/>
      <c r="C28" s="101"/>
      <c r="D28" s="81" t="s">
        <v>58</v>
      </c>
      <c r="E28" s="102"/>
      <c r="F28" s="103"/>
      <c r="G28" s="104"/>
      <c r="H28" s="105"/>
      <c r="I28" s="106"/>
      <c r="J28" s="107"/>
      <c r="K28" s="106">
        <v>9051</v>
      </c>
      <c r="L28" s="108">
        <v>6219</v>
      </c>
      <c r="M28" s="106">
        <v>445272</v>
      </c>
      <c r="N28" s="105">
        <v>306428</v>
      </c>
      <c r="O28" s="106">
        <v>4045072</v>
      </c>
      <c r="P28" s="108">
        <v>-338185</v>
      </c>
    </row>
    <row r="29" spans="2:16" s="39" customFormat="1" ht="31.5" customHeight="1" x14ac:dyDescent="0.2">
      <c r="B29" s="97"/>
      <c r="C29" s="101"/>
      <c r="D29" s="81" t="s">
        <v>67</v>
      </c>
      <c r="E29" s="106"/>
      <c r="F29" s="108"/>
      <c r="G29" s="104"/>
      <c r="H29" s="105"/>
      <c r="I29" s="106"/>
      <c r="J29" s="107"/>
      <c r="K29" s="106">
        <v>3.6791430615221135</v>
      </c>
      <c r="L29" s="108">
        <v>3.6791430615221135</v>
      </c>
      <c r="M29" s="106">
        <v>121.56737568425265</v>
      </c>
      <c r="N29" s="105">
        <v>121.56737568425265</v>
      </c>
      <c r="O29" s="106">
        <v>2911.4246679375819</v>
      </c>
      <c r="P29" s="108">
        <v>2911.4246679375819</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275.29254232561021</v>
      </c>
      <c r="L31" s="108">
        <v>275.29254232561021</v>
      </c>
      <c r="M31" s="106">
        <v>9131.4937112627831</v>
      </c>
      <c r="N31" s="105">
        <v>9131.4937112627867</v>
      </c>
      <c r="O31" s="106">
        <v>217847.87523169679</v>
      </c>
      <c r="P31" s="108">
        <v>217847.87523169679</v>
      </c>
    </row>
    <row r="32" spans="2:16" x14ac:dyDescent="0.2">
      <c r="B32" s="79"/>
      <c r="C32" s="101"/>
      <c r="D32" s="109" t="s">
        <v>104</v>
      </c>
      <c r="E32" s="106"/>
      <c r="F32" s="108"/>
      <c r="G32" s="104"/>
      <c r="H32" s="105"/>
      <c r="I32" s="106"/>
      <c r="J32" s="107"/>
      <c r="K32" s="106">
        <v>1886.9653176164686</v>
      </c>
      <c r="L32" s="108">
        <v>1886.9653176164686</v>
      </c>
      <c r="M32" s="106">
        <v>62590.91432562501</v>
      </c>
      <c r="N32" s="105">
        <v>62590.914325625032</v>
      </c>
      <c r="O32" s="106">
        <v>1493216.5673868675</v>
      </c>
      <c r="P32" s="108">
        <v>1493216.5673868675</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14.937687929683914</v>
      </c>
      <c r="N34" s="105">
        <v>14.937687929683914</v>
      </c>
      <c r="O34" s="106">
        <v>357.74362056964867</v>
      </c>
      <c r="P34" s="108">
        <v>357.74362056964867</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11216.937003003601</v>
      </c>
      <c r="L35" s="112">
        <f t="shared" si="0"/>
        <v>8384.9370030036007</v>
      </c>
      <c r="M35" s="111">
        <f t="shared" si="0"/>
        <v>517130.91310050176</v>
      </c>
      <c r="N35" s="112">
        <f t="shared" si="0"/>
        <v>378286.91310050176</v>
      </c>
      <c r="O35" s="111">
        <f t="shared" si="0"/>
        <v>5759405.6109070722</v>
      </c>
      <c r="P35" s="112">
        <f t="shared" si="0"/>
        <v>1376148.6109070715</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977</v>
      </c>
      <c r="L38" s="108">
        <v>977</v>
      </c>
      <c r="M38" s="106">
        <v>32392</v>
      </c>
      <c r="N38" s="108">
        <v>32392</v>
      </c>
      <c r="O38" s="106">
        <v>772773</v>
      </c>
      <c r="P38" s="108">
        <v>772773</v>
      </c>
    </row>
    <row r="39" spans="2:16" x14ac:dyDescent="0.2">
      <c r="B39" s="116"/>
      <c r="C39" s="101">
        <v>4.2</v>
      </c>
      <c r="D39" s="109" t="s">
        <v>19</v>
      </c>
      <c r="E39" s="106"/>
      <c r="F39" s="108"/>
      <c r="G39" s="106"/>
      <c r="H39" s="108"/>
      <c r="I39" s="106"/>
      <c r="J39" s="108"/>
      <c r="K39" s="106">
        <v>4423</v>
      </c>
      <c r="L39" s="108">
        <v>4423</v>
      </c>
      <c r="M39" s="106">
        <v>146716</v>
      </c>
      <c r="N39" s="108">
        <v>146716</v>
      </c>
      <c r="O39" s="106">
        <v>3500169</v>
      </c>
      <c r="P39" s="108">
        <v>3500169</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661</v>
      </c>
      <c r="L41" s="108">
        <v>661</v>
      </c>
      <c r="M41" s="110">
        <v>21933</v>
      </c>
      <c r="N41" s="108">
        <v>21933</v>
      </c>
      <c r="O41" s="110">
        <v>523252</v>
      </c>
      <c r="P41" s="108">
        <v>523252</v>
      </c>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7310</v>
      </c>
      <c r="L43" s="104">
        <v>7310</v>
      </c>
      <c r="M43" s="110">
        <v>242474</v>
      </c>
      <c r="N43" s="104">
        <v>242474</v>
      </c>
      <c r="O43" s="110">
        <v>5784635</v>
      </c>
      <c r="P43" s="108">
        <v>5784635</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13371</v>
      </c>
      <c r="L44" s="83">
        <f t="shared" si="1"/>
        <v>13371</v>
      </c>
      <c r="M44" s="82">
        <f t="shared" si="1"/>
        <v>443515</v>
      </c>
      <c r="N44" s="118">
        <f t="shared" si="1"/>
        <v>443515</v>
      </c>
      <c r="O44" s="82">
        <f t="shared" si="1"/>
        <v>10580829</v>
      </c>
      <c r="P44" s="83">
        <f t="shared" si="1"/>
        <v>10580829</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484</v>
      </c>
      <c r="L47" s="126">
        <v>484</v>
      </c>
      <c r="M47" s="125">
        <v>8679</v>
      </c>
      <c r="N47" s="126">
        <v>8679</v>
      </c>
      <c r="O47" s="125">
        <v>247976</v>
      </c>
      <c r="P47" s="410">
        <v>247976</v>
      </c>
    </row>
    <row r="48" spans="2:16" s="39" customFormat="1" x14ac:dyDescent="0.2">
      <c r="B48" s="97"/>
      <c r="C48" s="101">
        <v>5.2</v>
      </c>
      <c r="D48" s="109" t="s">
        <v>27</v>
      </c>
      <c r="E48" s="125"/>
      <c r="F48" s="126"/>
      <c r="G48" s="125"/>
      <c r="H48" s="126"/>
      <c r="I48" s="125"/>
      <c r="J48" s="126"/>
      <c r="K48" s="125">
        <v>3407</v>
      </c>
      <c r="L48" s="126">
        <v>3407</v>
      </c>
      <c r="M48" s="125">
        <v>106418</v>
      </c>
      <c r="N48" s="126">
        <v>106418</v>
      </c>
      <c r="O48" s="125">
        <v>3000902</v>
      </c>
      <c r="P48" s="127">
        <v>3000902</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283.91666666666669</v>
      </c>
      <c r="L49" s="129">
        <f t="shared" si="2"/>
        <v>283.91666666666669</v>
      </c>
      <c r="M49" s="128">
        <f>M48/12</f>
        <v>8868.1666666666661</v>
      </c>
      <c r="N49" s="129">
        <f>N48/12</f>
        <v>8868.1666666666661</v>
      </c>
      <c r="O49" s="128">
        <f t="shared" si="2"/>
        <v>250075.16666666666</v>
      </c>
      <c r="P49" s="129">
        <f t="shared" si="2"/>
        <v>250075.16666666666</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412"/>
      <c r="L54" s="412"/>
      <c r="M54" s="412"/>
      <c r="N54" s="412"/>
      <c r="O54" s="412"/>
      <c r="P54" s="412"/>
    </row>
    <row r="55" spans="2:16" ht="17.25" customHeight="1" x14ac:dyDescent="0.25">
      <c r="B55" s="152"/>
      <c r="C55" s="249" t="s">
        <v>138</v>
      </c>
      <c r="D55" s="249"/>
      <c r="E55" s="151"/>
      <c r="F55" s="151"/>
      <c r="G55" s="151"/>
      <c r="H55" s="151"/>
      <c r="I55" s="151"/>
      <c r="J55" s="151"/>
      <c r="K55" s="413"/>
      <c r="L55" s="413"/>
      <c r="M55" s="413"/>
      <c r="N55" s="413"/>
      <c r="O55" s="413"/>
      <c r="P55" s="413"/>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c r="O57" s="409"/>
      <c r="P57" s="409"/>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8" priority="73" stopIfTrue="1" operator="lessThan">
      <formula>0</formula>
    </cfRule>
  </conditionalFormatting>
  <conditionalFormatting sqref="K28:K29 K31:K34 M28:M29 M31:M34 O28:O29 O31:O34 O44 M44 K44">
    <cfRule type="cellIs" dxfId="47" priority="42" stopIfTrue="1" operator="lessThan">
      <formula>0</formula>
    </cfRule>
  </conditionalFormatting>
  <conditionalFormatting sqref="G35:H35">
    <cfRule type="cellIs" dxfId="46" priority="14" stopIfTrue="1" operator="lessThan">
      <formula>0</formula>
    </cfRule>
  </conditionalFormatting>
  <conditionalFormatting sqref="I35:J35">
    <cfRule type="cellIs" dxfId="45" priority="13" stopIfTrue="1" operator="lessThan">
      <formula>0</formula>
    </cfRule>
  </conditionalFormatting>
  <conditionalFormatting sqref="K35:L35">
    <cfRule type="cellIs" dxfId="44" priority="12" stopIfTrue="1" operator="lessThan">
      <formula>0</formula>
    </cfRule>
  </conditionalFormatting>
  <conditionalFormatting sqref="M35:N35">
    <cfRule type="cellIs" dxfId="43" priority="11" stopIfTrue="1" operator="lessThan">
      <formula>0</formula>
    </cfRule>
  </conditionalFormatting>
  <conditionalFormatting sqref="O35:P35">
    <cfRule type="cellIs" dxfId="42" priority="10" stopIfTrue="1" operator="lessThan">
      <formula>0</formula>
    </cfRule>
  </conditionalFormatting>
  <conditionalFormatting sqref="G38:G39 I38:I39 K38:K39 M38:M39 O38:O39">
    <cfRule type="cellIs" dxfId="41" priority="9" stopIfTrue="1" operator="lessThan">
      <formula>0</formula>
    </cfRule>
  </conditionalFormatting>
  <conditionalFormatting sqref="F43">
    <cfRule type="cellIs" dxfId="40" priority="8" stopIfTrue="1" operator="lessThan">
      <formula>0</formula>
    </cfRule>
  </conditionalFormatting>
  <conditionalFormatting sqref="E43">
    <cfRule type="cellIs" dxfId="39" priority="6" stopIfTrue="1" operator="lessThan">
      <formula>0</formula>
    </cfRule>
  </conditionalFormatting>
  <conditionalFormatting sqref="H43 J43 L43 N43">
    <cfRule type="cellIs" dxfId="38" priority="4" stopIfTrue="1" operator="lessThan">
      <formula>0</formula>
    </cfRule>
  </conditionalFormatting>
  <conditionalFormatting sqref="G43 I43 K43 M43 O43">
    <cfRule type="cellIs" dxfId="37" priority="3" stopIfTrue="1" operator="lessThan">
      <formula>0</formula>
    </cfRule>
  </conditionalFormatting>
  <conditionalFormatting sqref="G41:G42 I41:I42 K41:K42 M41:M42 O41:O42">
    <cfRule type="cellIs" dxfId="36" priority="2" stopIfTrue="1" operator="lessThan">
      <formula>0</formula>
    </cfRule>
  </conditionalFormatting>
  <conditionalFormatting sqref="G47:O48">
    <cfRule type="cellIs" dxfId="35"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R59"/>
  <sheetViews>
    <sheetView topLeftCell="A22" zoomScale="50" zoomScaleNormal="50" workbookViewId="0">
      <pane xSplit="4" topLeftCell="G1" activePane="topRight" state="frozen"/>
      <selection activeCell="A22" sqref="A22"/>
      <selection pane="topRight" activeCell="M29" sqref="M2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9.28515625" style="11"/>
    <col min="18" max="18" width="18.42578125" style="11" bestFit="1" customWidth="1"/>
    <col min="19"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Aetna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8"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8"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8"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8"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8" s="25" customFormat="1" x14ac:dyDescent="0.2">
      <c r="A21" s="39"/>
      <c r="B21" s="70" t="s">
        <v>0</v>
      </c>
      <c r="C21" s="114" t="s">
        <v>64</v>
      </c>
      <c r="D21" s="161"/>
      <c r="E21" s="162"/>
      <c r="F21" s="163"/>
      <c r="G21" s="162"/>
      <c r="H21" s="164"/>
      <c r="I21" s="162"/>
      <c r="J21" s="163"/>
      <c r="K21" s="162"/>
      <c r="L21" s="163"/>
      <c r="M21" s="162"/>
      <c r="N21" s="164"/>
      <c r="O21" s="162"/>
      <c r="P21" s="163"/>
    </row>
    <row r="22" spans="1:18" s="25" customFormat="1" x14ac:dyDescent="0.2">
      <c r="A22" s="39"/>
      <c r="B22" s="79"/>
      <c r="C22" s="80">
        <v>1.1000000000000001</v>
      </c>
      <c r="D22" s="109" t="s">
        <v>15</v>
      </c>
      <c r="E22" s="165"/>
      <c r="F22" s="166"/>
      <c r="G22" s="165"/>
      <c r="H22" s="166"/>
      <c r="I22" s="165"/>
      <c r="J22" s="166"/>
      <c r="K22" s="196">
        <v>161672</v>
      </c>
      <c r="L22" s="166">
        <v>161672</v>
      </c>
      <c r="M22" s="165">
        <v>5362683.7792835394</v>
      </c>
      <c r="N22" s="166">
        <v>5362683.7792835403</v>
      </c>
      <c r="O22" s="165">
        <v>127936272.39927745</v>
      </c>
      <c r="P22" s="166">
        <v>127936272.39927745</v>
      </c>
      <c r="R22" s="196"/>
    </row>
    <row r="23" spans="1:18" s="25" customFormat="1" x14ac:dyDescent="0.2">
      <c r="A23" s="39"/>
      <c r="B23" s="79"/>
      <c r="C23" s="80">
        <v>1.2</v>
      </c>
      <c r="D23" s="109" t="s">
        <v>16</v>
      </c>
      <c r="E23" s="165"/>
      <c r="F23" s="166"/>
      <c r="G23" s="165"/>
      <c r="H23" s="166"/>
      <c r="I23" s="165"/>
      <c r="J23" s="166"/>
      <c r="K23" s="165"/>
      <c r="L23" s="166"/>
      <c r="M23" s="165">
        <v>446</v>
      </c>
      <c r="N23" s="166">
        <v>446</v>
      </c>
      <c r="O23" s="408">
        <v>8482</v>
      </c>
      <c r="P23" s="166">
        <v>8482</v>
      </c>
      <c r="R23" s="196"/>
    </row>
    <row r="24" spans="1:18" s="25" customFormat="1" x14ac:dyDescent="0.2">
      <c r="A24" s="39"/>
      <c r="B24" s="79"/>
      <c r="C24" s="80">
        <v>1.3</v>
      </c>
      <c r="D24" s="109" t="s">
        <v>34</v>
      </c>
      <c r="E24" s="165"/>
      <c r="F24" s="166"/>
      <c r="G24" s="165"/>
      <c r="H24" s="166"/>
      <c r="I24" s="165"/>
      <c r="J24" s="166"/>
      <c r="K24" s="165">
        <v>7</v>
      </c>
      <c r="L24" s="166">
        <v>7</v>
      </c>
      <c r="M24" s="408">
        <v>226.82607126783302</v>
      </c>
      <c r="N24" s="166">
        <v>226.82607126783302</v>
      </c>
      <c r="O24" s="408">
        <v>5411.3356735825309</v>
      </c>
      <c r="P24" s="166">
        <v>5411.3356735825309</v>
      </c>
      <c r="R24" s="196"/>
    </row>
    <row r="25" spans="1:18" s="25" customFormat="1" x14ac:dyDescent="0.2">
      <c r="A25" s="39"/>
      <c r="B25" s="79"/>
      <c r="C25" s="80">
        <v>1.4</v>
      </c>
      <c r="D25" s="109" t="s">
        <v>17</v>
      </c>
      <c r="E25" s="165"/>
      <c r="F25" s="166"/>
      <c r="G25" s="165"/>
      <c r="H25" s="166"/>
      <c r="I25" s="165"/>
      <c r="J25" s="166"/>
      <c r="K25" s="165">
        <v>494</v>
      </c>
      <c r="L25" s="166">
        <v>494</v>
      </c>
      <c r="M25" s="408">
        <v>16381.564104905956</v>
      </c>
      <c r="N25" s="166">
        <v>16381.564104905956</v>
      </c>
      <c r="O25" s="408">
        <v>390811.08152371325</v>
      </c>
      <c r="P25" s="166">
        <v>390811.08152371325</v>
      </c>
      <c r="R25" s="196"/>
    </row>
    <row r="26" spans="1:18" s="25" customFormat="1" x14ac:dyDescent="0.2">
      <c r="A26" s="39"/>
      <c r="B26" s="167"/>
      <c r="C26" s="168"/>
      <c r="D26" s="137"/>
      <c r="E26" s="169"/>
      <c r="F26" s="170"/>
      <c r="G26" s="169"/>
      <c r="H26" s="171"/>
      <c r="I26" s="169"/>
      <c r="J26" s="170"/>
      <c r="K26" s="169"/>
      <c r="L26" s="170"/>
      <c r="M26" s="169"/>
      <c r="N26" s="171"/>
      <c r="O26" s="169"/>
      <c r="P26" s="170"/>
    </row>
    <row r="27" spans="1:18" s="25" customFormat="1" x14ac:dyDescent="0.2">
      <c r="A27" s="39"/>
      <c r="B27" s="79" t="s">
        <v>1</v>
      </c>
      <c r="C27" s="123" t="s">
        <v>65</v>
      </c>
      <c r="D27" s="172"/>
      <c r="E27" s="173"/>
      <c r="F27" s="174"/>
      <c r="G27" s="173"/>
      <c r="H27" s="175"/>
      <c r="I27" s="173"/>
      <c r="J27" s="174"/>
      <c r="K27" s="173"/>
      <c r="L27" s="174"/>
      <c r="M27" s="173"/>
      <c r="N27" s="175"/>
      <c r="O27" s="173"/>
      <c r="P27" s="174"/>
    </row>
    <row r="28" spans="1:18" s="25" customFormat="1" x14ac:dyDescent="0.2">
      <c r="A28" s="39"/>
      <c r="B28" s="79"/>
      <c r="C28" s="80">
        <v>2.1</v>
      </c>
      <c r="D28" s="109" t="s">
        <v>39</v>
      </c>
      <c r="E28" s="173"/>
      <c r="F28" s="174"/>
      <c r="G28" s="173"/>
      <c r="H28" s="175"/>
      <c r="I28" s="173"/>
      <c r="J28" s="174"/>
      <c r="K28" s="173"/>
      <c r="L28" s="174"/>
      <c r="M28" s="173"/>
      <c r="N28" s="175"/>
      <c r="O28" s="173"/>
      <c r="P28" s="174"/>
    </row>
    <row r="29" spans="1:18" s="25" customFormat="1" x14ac:dyDescent="0.2">
      <c r="A29" s="39"/>
      <c r="B29" s="79"/>
      <c r="C29" s="80"/>
      <c r="D29" s="109" t="s">
        <v>55</v>
      </c>
      <c r="E29" s="165"/>
      <c r="F29" s="176"/>
      <c r="G29" s="165"/>
      <c r="H29" s="176"/>
      <c r="I29" s="165"/>
      <c r="J29" s="176"/>
      <c r="K29" s="165">
        <v>95952</v>
      </c>
      <c r="L29" s="176"/>
      <c r="M29" s="165">
        <v>2788711</v>
      </c>
      <c r="N29" s="176"/>
      <c r="O29" s="165">
        <v>96649707</v>
      </c>
      <c r="P29" s="176"/>
      <c r="R29" s="196"/>
    </row>
    <row r="30" spans="1:18" s="25" customFormat="1" ht="28.5" customHeight="1" x14ac:dyDescent="0.2">
      <c r="A30" s="39"/>
      <c r="B30" s="79"/>
      <c r="C30" s="80"/>
      <c r="D30" s="81" t="s">
        <v>54</v>
      </c>
      <c r="E30" s="177"/>
      <c r="F30" s="166"/>
      <c r="G30" s="177"/>
      <c r="H30" s="166"/>
      <c r="I30" s="177"/>
      <c r="J30" s="166"/>
      <c r="K30" s="177"/>
      <c r="L30" s="166">
        <v>114567.70999999996</v>
      </c>
      <c r="M30" s="177"/>
      <c r="N30" s="166">
        <v>3329751.96</v>
      </c>
      <c r="O30" s="177"/>
      <c r="P30" s="166">
        <v>115400813.09999999</v>
      </c>
      <c r="R30" s="196"/>
    </row>
    <row r="31" spans="1:18" s="39" customFormat="1" x14ac:dyDescent="0.2">
      <c r="B31" s="97"/>
      <c r="C31" s="80">
        <v>2.2000000000000002</v>
      </c>
      <c r="D31" s="109" t="s">
        <v>35</v>
      </c>
      <c r="E31" s="173"/>
      <c r="F31" s="174"/>
      <c r="G31" s="173"/>
      <c r="H31" s="175"/>
      <c r="I31" s="173"/>
      <c r="J31" s="174"/>
      <c r="K31" s="173"/>
      <c r="L31" s="174"/>
      <c r="M31" s="173"/>
      <c r="N31" s="175"/>
      <c r="O31" s="173"/>
      <c r="P31" s="174"/>
    </row>
    <row r="32" spans="1:18" s="39" customFormat="1" ht="30" x14ac:dyDescent="0.2">
      <c r="B32" s="97"/>
      <c r="C32" s="80"/>
      <c r="D32" s="81" t="s">
        <v>51</v>
      </c>
      <c r="E32" s="165"/>
      <c r="F32" s="176"/>
      <c r="G32" s="165"/>
      <c r="H32" s="178"/>
      <c r="I32" s="165"/>
      <c r="J32" s="176"/>
      <c r="K32" s="165">
        <v>6517.8904374998228</v>
      </c>
      <c r="L32" s="176"/>
      <c r="M32" s="165">
        <v>189433.46654419732</v>
      </c>
      <c r="N32" s="178"/>
      <c r="O32" s="165">
        <v>6565286.6430183034</v>
      </c>
      <c r="P32" s="176"/>
      <c r="R32" s="196"/>
    </row>
    <row r="33" spans="1:18" s="39" customFormat="1" ht="30" x14ac:dyDescent="0.2">
      <c r="B33" s="97"/>
      <c r="C33" s="80"/>
      <c r="D33" s="81" t="s">
        <v>44</v>
      </c>
      <c r="E33" s="177"/>
      <c r="F33" s="166"/>
      <c r="G33" s="177"/>
      <c r="H33" s="179"/>
      <c r="I33" s="177"/>
      <c r="J33" s="166"/>
      <c r="K33" s="177"/>
      <c r="L33" s="166">
        <v>1452.2059137122892</v>
      </c>
      <c r="M33" s="177"/>
      <c r="N33" s="179">
        <v>42206.35541643529</v>
      </c>
      <c r="O33" s="177"/>
      <c r="P33" s="166">
        <v>1462765.93</v>
      </c>
      <c r="R33" s="196"/>
    </row>
    <row r="34" spans="1:18" s="25" customFormat="1" x14ac:dyDescent="0.2">
      <c r="A34" s="39"/>
      <c r="B34" s="79"/>
      <c r="C34" s="80">
        <v>2.2999999999999998</v>
      </c>
      <c r="D34" s="109" t="s">
        <v>28</v>
      </c>
      <c r="E34" s="165"/>
      <c r="F34" s="176"/>
      <c r="G34" s="165"/>
      <c r="H34" s="178"/>
      <c r="I34" s="165"/>
      <c r="J34" s="176"/>
      <c r="K34" s="165">
        <v>0</v>
      </c>
      <c r="L34" s="176"/>
      <c r="M34" s="165">
        <v>267092</v>
      </c>
      <c r="N34" s="178"/>
      <c r="O34" s="165">
        <v>7231676</v>
      </c>
      <c r="P34" s="176"/>
      <c r="R34" s="196"/>
    </row>
    <row r="35" spans="1:18" s="39" customFormat="1" x14ac:dyDescent="0.2">
      <c r="B35" s="97"/>
      <c r="C35" s="80">
        <v>2.4</v>
      </c>
      <c r="D35" s="109" t="s">
        <v>36</v>
      </c>
      <c r="E35" s="173"/>
      <c r="F35" s="174"/>
      <c r="G35" s="173"/>
      <c r="H35" s="175"/>
      <c r="I35" s="173"/>
      <c r="J35" s="174"/>
      <c r="K35" s="173"/>
      <c r="L35" s="174"/>
      <c r="M35" s="173"/>
      <c r="N35" s="175"/>
      <c r="O35" s="173"/>
      <c r="P35" s="174"/>
    </row>
    <row r="36" spans="1:18" s="39" customFormat="1" ht="30" x14ac:dyDescent="0.2">
      <c r="B36" s="97"/>
      <c r="C36" s="80"/>
      <c r="D36" s="81" t="s">
        <v>52</v>
      </c>
      <c r="E36" s="165"/>
      <c r="F36" s="176"/>
      <c r="G36" s="165"/>
      <c r="H36" s="178"/>
      <c r="I36" s="165"/>
      <c r="J36" s="176"/>
      <c r="K36" s="165"/>
      <c r="L36" s="176"/>
      <c r="M36" s="165"/>
      <c r="N36" s="178"/>
      <c r="O36" s="165"/>
      <c r="P36" s="176"/>
    </row>
    <row r="37" spans="1:18" s="39" customFormat="1" ht="30" x14ac:dyDescent="0.2">
      <c r="B37" s="97"/>
      <c r="C37" s="80"/>
      <c r="D37" s="81" t="s">
        <v>43</v>
      </c>
      <c r="E37" s="177"/>
      <c r="F37" s="166"/>
      <c r="G37" s="177"/>
      <c r="H37" s="179"/>
      <c r="I37" s="177"/>
      <c r="J37" s="166"/>
      <c r="K37" s="177"/>
      <c r="L37" s="166"/>
      <c r="M37" s="177"/>
      <c r="N37" s="179"/>
      <c r="O37" s="177"/>
      <c r="P37" s="166"/>
    </row>
    <row r="38" spans="1:18" s="25" customFormat="1" x14ac:dyDescent="0.2">
      <c r="A38" s="39"/>
      <c r="B38" s="79"/>
      <c r="C38" s="80">
        <v>2.5</v>
      </c>
      <c r="D38" s="109" t="s">
        <v>29</v>
      </c>
      <c r="E38" s="165"/>
      <c r="F38" s="176"/>
      <c r="G38" s="165"/>
      <c r="H38" s="178"/>
      <c r="I38" s="165"/>
      <c r="J38" s="176"/>
      <c r="K38" s="165"/>
      <c r="L38" s="176"/>
      <c r="M38" s="165"/>
      <c r="N38" s="178"/>
      <c r="O38" s="165"/>
      <c r="P38" s="176"/>
    </row>
    <row r="39" spans="1:18" s="25" customFormat="1" x14ac:dyDescent="0.2">
      <c r="A39" s="39"/>
      <c r="B39" s="79"/>
      <c r="C39" s="80">
        <v>2.6</v>
      </c>
      <c r="D39" s="109" t="s">
        <v>31</v>
      </c>
      <c r="E39" s="173"/>
      <c r="F39" s="174"/>
      <c r="G39" s="173"/>
      <c r="H39" s="175"/>
      <c r="I39" s="173"/>
      <c r="J39" s="174"/>
      <c r="K39" s="173"/>
      <c r="L39" s="174"/>
      <c r="M39" s="173"/>
      <c r="N39" s="175"/>
      <c r="O39" s="173"/>
      <c r="P39" s="174"/>
    </row>
    <row r="40" spans="1:18" s="25" customFormat="1" ht="28.5" customHeight="1" x14ac:dyDescent="0.2">
      <c r="A40" s="39"/>
      <c r="B40" s="79"/>
      <c r="C40" s="80"/>
      <c r="D40" s="81" t="s">
        <v>112</v>
      </c>
      <c r="E40" s="165"/>
      <c r="F40" s="176"/>
      <c r="G40" s="165"/>
      <c r="H40" s="178"/>
      <c r="I40" s="165"/>
      <c r="J40" s="176"/>
      <c r="K40" s="165">
        <v>4</v>
      </c>
      <c r="L40" s="176"/>
      <c r="M40" s="165">
        <v>117</v>
      </c>
      <c r="N40" s="178"/>
      <c r="O40" s="165">
        <v>4049</v>
      </c>
      <c r="P40" s="176"/>
      <c r="R40" s="196"/>
    </row>
    <row r="41" spans="1:18" s="25" customFormat="1" ht="27.95" customHeight="1" x14ac:dyDescent="0.2">
      <c r="A41" s="39"/>
      <c r="B41" s="79"/>
      <c r="C41" s="80"/>
      <c r="D41" s="81" t="s">
        <v>113</v>
      </c>
      <c r="E41" s="177"/>
      <c r="F41" s="166"/>
      <c r="G41" s="177"/>
      <c r="H41" s="179"/>
      <c r="I41" s="177"/>
      <c r="J41" s="166"/>
      <c r="K41" s="177"/>
      <c r="L41" s="166"/>
      <c r="M41" s="177"/>
      <c r="N41" s="179">
        <v>6</v>
      </c>
      <c r="O41" s="177"/>
      <c r="P41" s="166">
        <v>197</v>
      </c>
      <c r="R41" s="196"/>
    </row>
    <row r="42" spans="1:18" s="25" customFormat="1" x14ac:dyDescent="0.2">
      <c r="A42" s="39"/>
      <c r="B42" s="79"/>
      <c r="C42" s="80">
        <v>2.7</v>
      </c>
      <c r="D42" s="109" t="s">
        <v>37</v>
      </c>
      <c r="E42" s="173"/>
      <c r="F42" s="174"/>
      <c r="G42" s="173"/>
      <c r="H42" s="175"/>
      <c r="I42" s="173"/>
      <c r="J42" s="174"/>
      <c r="K42" s="173"/>
      <c r="L42" s="174"/>
      <c r="M42" s="173"/>
      <c r="N42" s="175"/>
      <c r="O42" s="173"/>
      <c r="P42" s="174"/>
    </row>
    <row r="43" spans="1:18" s="25" customFormat="1" x14ac:dyDescent="0.2">
      <c r="A43" s="39"/>
      <c r="B43" s="79"/>
      <c r="C43" s="80"/>
      <c r="D43" s="81" t="s">
        <v>114</v>
      </c>
      <c r="E43" s="165"/>
      <c r="F43" s="176"/>
      <c r="G43" s="165"/>
      <c r="H43" s="178"/>
      <c r="I43" s="165"/>
      <c r="J43" s="176"/>
      <c r="K43" s="165">
        <v>62.100318503620969</v>
      </c>
      <c r="L43" s="176"/>
      <c r="M43" s="165">
        <v>1807</v>
      </c>
      <c r="N43" s="178"/>
      <c r="O43" s="165">
        <v>62611</v>
      </c>
      <c r="P43" s="176"/>
      <c r="R43" s="196"/>
    </row>
    <row r="44" spans="1:18" s="39" customFormat="1" ht="30" x14ac:dyDescent="0.2">
      <c r="B44" s="97"/>
      <c r="C44" s="80"/>
      <c r="D44" s="81" t="s">
        <v>115</v>
      </c>
      <c r="E44" s="177"/>
      <c r="F44" s="166"/>
      <c r="G44" s="177"/>
      <c r="H44" s="179"/>
      <c r="I44" s="177"/>
      <c r="J44" s="166"/>
      <c r="K44" s="177"/>
      <c r="L44" s="166">
        <v>0</v>
      </c>
      <c r="M44" s="177"/>
      <c r="N44" s="179">
        <v>0</v>
      </c>
      <c r="O44" s="177"/>
      <c r="P44" s="166">
        <v>0</v>
      </c>
      <c r="R44" s="196"/>
    </row>
    <row r="45" spans="1:18" s="25" customFormat="1" x14ac:dyDescent="0.2">
      <c r="A45" s="39"/>
      <c r="B45" s="79"/>
      <c r="C45" s="180" t="s">
        <v>116</v>
      </c>
      <c r="D45" s="109" t="s">
        <v>30</v>
      </c>
      <c r="E45" s="165"/>
      <c r="F45" s="181"/>
      <c r="G45" s="165"/>
      <c r="H45" s="182"/>
      <c r="I45" s="165"/>
      <c r="J45" s="181"/>
      <c r="K45" s="165"/>
      <c r="L45" s="181"/>
      <c r="M45" s="166">
        <v>2174</v>
      </c>
      <c r="N45" s="182"/>
      <c r="O45" s="165">
        <v>58856</v>
      </c>
      <c r="P45" s="181"/>
      <c r="R45" s="196"/>
    </row>
    <row r="46" spans="1:18" s="25" customFormat="1" x14ac:dyDescent="0.2">
      <c r="A46" s="39"/>
      <c r="B46" s="79"/>
      <c r="C46" s="80">
        <v>2.9</v>
      </c>
      <c r="D46" s="109" t="s">
        <v>100</v>
      </c>
      <c r="E46" s="173"/>
      <c r="F46" s="183"/>
      <c r="G46" s="173"/>
      <c r="H46" s="184"/>
      <c r="I46" s="173"/>
      <c r="J46" s="183"/>
      <c r="K46" s="173"/>
      <c r="L46" s="183"/>
      <c r="M46" s="173"/>
      <c r="N46" s="184"/>
      <c r="O46" s="173"/>
      <c r="P46" s="183"/>
    </row>
    <row r="47" spans="1:18" s="25" customFormat="1" x14ac:dyDescent="0.2">
      <c r="A47" s="39"/>
      <c r="B47" s="79"/>
      <c r="C47" s="80"/>
      <c r="D47" s="81" t="s">
        <v>117</v>
      </c>
      <c r="E47" s="165"/>
      <c r="F47" s="185"/>
      <c r="G47" s="165"/>
      <c r="H47" s="186"/>
      <c r="I47" s="165"/>
      <c r="J47" s="185"/>
      <c r="K47" s="165"/>
      <c r="L47" s="185"/>
      <c r="M47" s="165"/>
      <c r="N47" s="186"/>
      <c r="O47" s="165"/>
      <c r="P47" s="185"/>
    </row>
    <row r="48" spans="1:18"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102535.99075600345</v>
      </c>
      <c r="L51" s="190">
        <f>L30+L33+L37+L41+L44+L47+L48+L50</f>
        <v>116019.91591371225</v>
      </c>
      <c r="M51" s="189">
        <f>M29+M32-M34+M36-M38+M40+M43-M45+M47+M48-M49+M50</f>
        <v>2710802.4665441974</v>
      </c>
      <c r="N51" s="190">
        <f>N30+N33+N37+N41+N44+N47+N48+N50</f>
        <v>3371964.3154164352</v>
      </c>
      <c r="O51" s="189">
        <f>O29+O32-O34+O36-O38+O40+O43-O45+O47+O48-O49+O50</f>
        <v>95991121.643018305</v>
      </c>
      <c r="P51" s="190">
        <f>P30+P33+P37+P41+P44+P47+P48+P50</f>
        <v>116863776.03</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J43 E50:P50 L43:P43">
    <cfRule type="cellIs" dxfId="34" priority="96" stopIfTrue="1" operator="lessThan">
      <formula>0</formula>
    </cfRule>
  </conditionalFormatting>
  <conditionalFormatting sqref="O49 O45 M49 K45 K49 K40 M40 O40 O38 M38 K38 K34 O34 L41 N41 P41 K32 M32 K36 M36 O36 L33 N33 P33 L37 N37 P37 N44 P44">
    <cfRule type="cellIs" dxfId="33" priority="20" stopIfTrue="1" operator="lessThan">
      <formula>0</formula>
    </cfRule>
  </conditionalFormatting>
  <conditionalFormatting sqref="G22:G25">
    <cfRule type="cellIs" dxfId="32" priority="17" stopIfTrue="1" operator="lessThan">
      <formula>0</formula>
    </cfRule>
  </conditionalFormatting>
  <conditionalFormatting sqref="I22:I25">
    <cfRule type="cellIs" dxfId="31" priority="16" stopIfTrue="1" operator="lessThan">
      <formula>0</formula>
    </cfRule>
  </conditionalFormatting>
  <conditionalFormatting sqref="K23:K25">
    <cfRule type="cellIs" dxfId="30" priority="15" stopIfTrue="1" operator="lessThan">
      <formula>0</formula>
    </cfRule>
  </conditionalFormatting>
  <conditionalFormatting sqref="M22:M25 N24:N25">
    <cfRule type="cellIs" dxfId="29" priority="14" stopIfTrue="1" operator="lessThan">
      <formula>0</formula>
    </cfRule>
  </conditionalFormatting>
  <conditionalFormatting sqref="O22:O25 P23:P25">
    <cfRule type="cellIs" dxfId="28" priority="13" stopIfTrue="1" operator="lessThan">
      <formula>0</formula>
    </cfRule>
  </conditionalFormatting>
  <conditionalFormatting sqref="G29 H30">
    <cfRule type="cellIs" dxfId="27" priority="12" stopIfTrue="1" operator="lessThan">
      <formula>0</formula>
    </cfRule>
  </conditionalFormatting>
  <conditionalFormatting sqref="I29 J30">
    <cfRule type="cellIs" dxfId="26" priority="11" stopIfTrue="1" operator="lessThan">
      <formula>0</formula>
    </cfRule>
  </conditionalFormatting>
  <conditionalFormatting sqref="K29 L30">
    <cfRule type="cellIs" dxfId="25" priority="10" stopIfTrue="1" operator="lessThan">
      <formula>0</formula>
    </cfRule>
  </conditionalFormatting>
  <conditionalFormatting sqref="M29 N30">
    <cfRule type="cellIs" dxfId="24" priority="9" stopIfTrue="1" operator="lessThan">
      <formula>0</formula>
    </cfRule>
  </conditionalFormatting>
  <conditionalFormatting sqref="O29 P30">
    <cfRule type="cellIs" dxfId="23" priority="8" stopIfTrue="1" operator="lessThan">
      <formula>0</formula>
    </cfRule>
  </conditionalFormatting>
  <conditionalFormatting sqref="K43">
    <cfRule type="cellIs" dxfId="22" priority="7" stopIfTrue="1" operator="lessThan">
      <formula>0</formula>
    </cfRule>
  </conditionalFormatting>
  <conditionalFormatting sqref="O32">
    <cfRule type="cellIs" dxfId="21" priority="5" stopIfTrue="1" operator="lessThan">
      <formula>0</formula>
    </cfRule>
  </conditionalFormatting>
  <conditionalFormatting sqref="L44">
    <cfRule type="cellIs" dxfId="20" priority="4" stopIfTrue="1" operator="lessThan">
      <formula>0</formula>
    </cfRule>
  </conditionalFormatting>
  <conditionalFormatting sqref="M45">
    <cfRule type="cellIs" dxfId="19" priority="3" stopIfTrue="1" operator="lessThan">
      <formula>0</formula>
    </cfRule>
  </conditionalFormatting>
  <conditionalFormatting sqref="M34">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Form_x000D_&amp;1#&amp;"Calibri"&amp;8&amp;K414141Proprietary</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0" zoomScaleNormal="80" workbookViewId="0">
      <selection activeCell="D18" sqref="D1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Aetna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105" customHeight="1" x14ac:dyDescent="0.2">
      <c r="B18" s="203" t="s">
        <v>162</v>
      </c>
      <c r="C18" s="212"/>
      <c r="D18" s="350" t="s">
        <v>174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120" x14ac:dyDescent="0.2">
      <c r="B26" s="406" t="s">
        <v>161</v>
      </c>
      <c r="C26" s="212"/>
      <c r="D26" s="411" t="s">
        <v>172</v>
      </c>
      <c r="E26" s="208"/>
    </row>
    <row r="27" spans="2:5" s="199" customFormat="1" ht="75" x14ac:dyDescent="0.2">
      <c r="B27" s="203"/>
      <c r="C27" s="212"/>
      <c r="D27" s="350" t="s">
        <v>173</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120" x14ac:dyDescent="0.2">
      <c r="B33" s="203" t="s">
        <v>163</v>
      </c>
      <c r="C33" s="212"/>
      <c r="D33" s="414" t="s">
        <v>175</v>
      </c>
      <c r="E33" s="208"/>
    </row>
    <row r="34" spans="2:5" s="199" customFormat="1" ht="75" x14ac:dyDescent="0.2">
      <c r="B34" s="203"/>
      <c r="C34" s="212"/>
      <c r="D34" s="414" t="s">
        <v>176</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60" x14ac:dyDescent="0.2">
      <c r="B47" s="203" t="s">
        <v>165</v>
      </c>
      <c r="C47" s="212"/>
      <c r="D47" s="414" t="s">
        <v>164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60" x14ac:dyDescent="0.2">
      <c r="B55" s="407" t="s">
        <v>165</v>
      </c>
      <c r="C55" s="217"/>
      <c r="D55" s="414" t="s">
        <v>166</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153" customHeight="1" x14ac:dyDescent="0.2">
      <c r="B62" s="415" t="s">
        <v>167</v>
      </c>
      <c r="C62" s="217"/>
      <c r="D62" s="414" t="s">
        <v>168</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75" x14ac:dyDescent="0.2">
      <c r="B76" s="203"/>
      <c r="C76" s="217"/>
      <c r="D76" s="350" t="s">
        <v>160</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A4" zoomScale="60" zoomScaleNormal="60" workbookViewId="0">
      <pane xSplit="4" topLeftCell="R1" activePane="topRight" state="frozen"/>
      <selection activeCell="A9" sqref="A9"/>
      <selection pane="topRight" activeCell="AA36" sqref="AA3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4" width="16.28515625" style="9" bestFit="1" customWidth="1"/>
    <col min="25" max="25" width="16.85546875" style="9" bestFit="1" customWidth="1"/>
    <col min="26" max="26" width="16.8554687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Aetna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116019.91591371225</v>
      </c>
      <c r="T22" s="266">
        <f>SUM(Q22:S22)</f>
        <v>116019.91591371225</v>
      </c>
      <c r="U22" s="263">
        <v>4564794</v>
      </c>
      <c r="V22" s="405">
        <v>3925237</v>
      </c>
      <c r="W22" s="265">
        <f>'Pt 1 Summary of Data'!N24</f>
        <v>3371964.3154164352</v>
      </c>
      <c r="X22" s="266">
        <f>SUM(U22:W22)</f>
        <v>11861995.315416435</v>
      </c>
      <c r="Y22" s="263">
        <v>93794261</v>
      </c>
      <c r="Z22" s="264">
        <v>106278205</v>
      </c>
      <c r="AA22" s="265">
        <f>'Pt 1 Summary of Data'!P24</f>
        <v>116863776.03</v>
      </c>
      <c r="AB22" s="266">
        <f>SUM(Y22:AA22)</f>
        <v>316936242.02999997</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116019.91591371225</v>
      </c>
      <c r="T23" s="266">
        <f>SUM(Q23:S23)</f>
        <v>116019.91591371225</v>
      </c>
      <c r="U23" s="267">
        <f>SUM(U$22:U$22)</f>
        <v>4564794</v>
      </c>
      <c r="V23" s="267">
        <f>SUM(V$22:V$22)</f>
        <v>3925237</v>
      </c>
      <c r="W23" s="267">
        <f>SUM(W$22:W$22)</f>
        <v>3371964.3154164352</v>
      </c>
      <c r="X23" s="266">
        <f>SUM(U23:W23)</f>
        <v>11861995.315416435</v>
      </c>
      <c r="Y23" s="267">
        <f>SUM(Y$22:Y$22)</f>
        <v>93794261</v>
      </c>
      <c r="Z23" s="267">
        <f>SUM(Z$22:Z$22)</f>
        <v>106278205</v>
      </c>
      <c r="AA23" s="267">
        <f>SUM(AA$22:AA$22)</f>
        <v>116863776.03</v>
      </c>
      <c r="AB23" s="266">
        <f>SUM(Y23:AA23)</f>
        <v>316936242.02999997</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161171</v>
      </c>
      <c r="T26" s="266">
        <f>SUM(Q26:S26)</f>
        <v>161171</v>
      </c>
      <c r="U26" s="273">
        <v>7829242</v>
      </c>
      <c r="V26" s="264">
        <v>6582913</v>
      </c>
      <c r="W26" s="274">
        <f>'Pt 1 Summary of Data'!N21</f>
        <v>5346521.3891073661</v>
      </c>
      <c r="X26" s="266">
        <f>SUM(U26:W26)</f>
        <v>19758676.389107365</v>
      </c>
      <c r="Y26" s="273">
        <v>148755597</v>
      </c>
      <c r="Z26" s="264">
        <v>122653755</v>
      </c>
      <c r="AA26" s="274">
        <f>'Pt 1 Summary of Data'!P21</f>
        <v>127548531.98208015</v>
      </c>
      <c r="AB26" s="266">
        <f>SUM(Y26:AA26)</f>
        <v>398957883.98208016</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8384.9370030036007</v>
      </c>
      <c r="T27" s="266">
        <f>SUM(Q27:S27)</f>
        <v>8384.9370030036007</v>
      </c>
      <c r="U27" s="273">
        <v>827392</v>
      </c>
      <c r="V27" s="264">
        <v>560809.74979443511</v>
      </c>
      <c r="W27" s="274">
        <f>'Pt 1 Summary of Data'!N35</f>
        <v>378286.91310050176</v>
      </c>
      <c r="X27" s="266">
        <f>SUM(U27:W27)</f>
        <v>1766488.662894937</v>
      </c>
      <c r="Y27" s="273">
        <v>13248342</v>
      </c>
      <c r="Z27" s="264">
        <v>3489129.1645688964</v>
      </c>
      <c r="AA27" s="274">
        <f>'Pt 1 Summary of Data'!P35</f>
        <v>1376148.6109070715</v>
      </c>
      <c r="AB27" s="266">
        <f>SUM(Y27:AA27)</f>
        <v>18113619.775475968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152786.06299699639</v>
      </c>
      <c r="T28" s="112">
        <f>T$26-T$27</f>
        <v>152786.06299699639</v>
      </c>
      <c r="U28" s="274">
        <f t="shared" si="0"/>
        <v>7001850</v>
      </c>
      <c r="V28" s="274">
        <f t="shared" si="0"/>
        <v>6022103.2502055652</v>
      </c>
      <c r="W28" s="274">
        <f t="shared" si="0"/>
        <v>4968234.4760068646</v>
      </c>
      <c r="X28" s="112">
        <f>X$26-X$27</f>
        <v>17992187.726212427</v>
      </c>
      <c r="Y28" s="274">
        <f t="shared" si="0"/>
        <v>135507255</v>
      </c>
      <c r="Z28" s="274">
        <f t="shared" si="0"/>
        <v>119164625.8354311</v>
      </c>
      <c r="AA28" s="274">
        <f t="shared" si="0"/>
        <v>126172383.37117307</v>
      </c>
      <c r="AB28" s="112">
        <f>AB$26-AB$27</f>
        <v>380844264.20660418</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283.91666666666669</v>
      </c>
      <c r="T30" s="281">
        <f>SUM(Q30:S30)</f>
        <v>283.91666666666669</v>
      </c>
      <c r="U30" s="282">
        <v>19684</v>
      </c>
      <c r="V30" s="279">
        <v>9468.75</v>
      </c>
      <c r="W30" s="283">
        <f>'Pt 1 Summary of Data'!N49</f>
        <v>8868.1666666666661</v>
      </c>
      <c r="X30" s="281">
        <f>SUM(U30:W30)</f>
        <v>38020.916666666664</v>
      </c>
      <c r="Y30" s="282">
        <v>304624.16666666669</v>
      </c>
      <c r="Z30" s="279">
        <v>282956</v>
      </c>
      <c r="AA30" s="283">
        <f>'Pt 1 Summary of Data'!P49</f>
        <v>250075.16666666666</v>
      </c>
      <c r="AB30" s="281">
        <f>SUM(Y30:AA30)</f>
        <v>837655.33333333337</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0.65928587984522591</v>
      </c>
      <c r="Y33" s="292"/>
      <c r="Z33" s="293"/>
      <c r="AA33" s="293"/>
      <c r="AB33" s="294">
        <f>IF(AB30&lt;1000,"Not Required to Calculate",AB23/AB28)</f>
        <v>0.83219381730813002</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D42" sqref="D42"/>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Aetna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Aetna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2020-10-23T20:22:55Z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67599526-06ca-49cc-9fa9-5307800a949a_Enabled">
    <vt:lpwstr>True</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Owner">
    <vt:lpwstr>BernardiJ@AETNA.com</vt:lpwstr>
  </property>
  <property fmtid="{D5CDD505-2E9C-101B-9397-08002B2CF9AE}" pid="8" name="MSIP_Label_67599526-06ca-49cc-9fa9-5307800a949a_SetDate">
    <vt:lpwstr>2020-07-11T10:44:09.9699804Z</vt:lpwstr>
  </property>
  <property fmtid="{D5CDD505-2E9C-101B-9397-08002B2CF9AE}" pid="9" name="MSIP_Label_67599526-06ca-49cc-9fa9-5307800a949a_Name">
    <vt:lpwstr>Proprietary</vt:lpwstr>
  </property>
  <property fmtid="{D5CDD505-2E9C-101B-9397-08002B2CF9AE}" pid="10" name="MSIP_Label_67599526-06ca-49cc-9fa9-5307800a949a_Application">
    <vt:lpwstr>Microsoft Azure Information Protection</vt:lpwstr>
  </property>
  <property fmtid="{D5CDD505-2E9C-101B-9397-08002B2CF9AE}" pid="11" name="MSIP_Label_67599526-06ca-49cc-9fa9-5307800a949a_ActionId">
    <vt:lpwstr>690f0598-15c3-4ea3-b8a9-10fe884869bb</vt:lpwstr>
  </property>
  <property fmtid="{D5CDD505-2E9C-101B-9397-08002B2CF9AE}" pid="12" name="MSIP_Label_67599526-06ca-49cc-9fa9-5307800a949a_Extended_MSFT_Method">
    <vt:lpwstr>Automatic</vt:lpwstr>
  </property>
  <property fmtid="{D5CDD505-2E9C-101B-9397-08002B2CF9AE}" pid="13" name="Sensitivity">
    <vt:lpwstr>Proprietary</vt:lpwstr>
  </property>
  <property fmtid="{D5CDD505-2E9C-101B-9397-08002B2CF9AE}" pid="14" name="Workbook id">
    <vt:lpwstr>97b5c99d-9a82-4863-826f-0e0c5d44fd3b</vt:lpwstr>
  </property>
  <property fmtid="{D5CDD505-2E9C-101B-9397-08002B2CF9AE}" pid="15" name="Workbook type">
    <vt:lpwstr>Custom</vt:lpwstr>
  </property>
  <property fmtid="{D5CDD505-2E9C-101B-9397-08002B2CF9AE}" pid="16" name="Workbook version">
    <vt:lpwstr>Custom</vt:lpwstr>
  </property>
</Properties>
</file>