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5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<sst xmlns="http://schemas.openxmlformats.org/spreadsheetml/2006/main" count="323" uniqueCount="180">
  <si>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</si>
  <si>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</si>
  <si>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</si>
  <si>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</si>
  <si>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</si>
  <si>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</si>
  <si>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</si>
  <si>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</si>
  <si>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</si>
  <si>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</si>
  <si>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</si>
  <si>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</si>
  <si>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</si>
  <si>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</si>
  <si>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</si>
  <si>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</si>
  <si>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</si>
  <si>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</si>
  <si>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</si>
  <si>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</si>
  <si>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</si>
  <si>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</si>
  <si>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</si>
  <si>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</si>
  <si>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</si>
  <si>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</si>
  <si>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</si>
  <si>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</si>
  <si>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</si>
  <si>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</si>
  <si>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</si>
  <si>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</si>
  <si>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</si>
  <si>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</si>
  <si>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</si>
  <si>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</si>
  <si>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</si>
  <si>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</si>
  <si>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</si>
  <si>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</si>
  <si>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</si>
  <si>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</si>
  <si>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</si>
  <si>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</si>
  <si>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</si>
  <si>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</si>
  <si>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</si>
  <si>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</si>
  <si>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</si>
  <si>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</si>
  <si>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</si>
  <si>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</si>
  <si>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</si>
  <si>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</si>
  <si>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</si>
  <si>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</si>
  <si>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</si>
  <si>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</si>
  <si>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</si>
  <si>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</si>
  <si>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</si>
  <si>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</si>
  <si>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</si>
  <si>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</si>
  <si>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</si>
  <si>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</si>
  <si>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</si>
  <si>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</si>
  <si>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</si>
  <si>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</si>
  <si>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</si>
  <si>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</si>
  <si>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</si>
  <si>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</si>
  <si>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</si>
  <si>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</si>
  <si>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</si>
  <si>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</si>
  <si>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</si>
  <si>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</si>
  <si>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</si>
  <si>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</si>
  <si>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</si>
  <si>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</si>
  <si>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</si>
  <si>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</si>
  <si>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</si>
  <si>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</si>
  <si>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</si>
  <si>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</si>
  <si>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</si>
  <si>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</si>
  <si>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</si>
  <si>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</si>
  <si>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</si>
  <si>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</si>
  <si>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</si>
  <si>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</si>
  <si>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</si>
  <si>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</si>
  <si>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</si>
  <si>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</si>
  <si>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</si>
  <si>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</si>
  <si>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</si>
  <si>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</si>
  <si>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</si>
  <si>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</si>
  <si>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</si>
  <si>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</si>
  <si>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</si>
  <si>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</si>
  <si>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</si>
  <si>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</si>
  <si>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</si>
  <si>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</si>
  <si>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</si>
  <si>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</si>
  <si>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</si>
  <si>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</si>
  <si>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</si>
  <si>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</si>
  <si>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</si>
  <si>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</si>
  <si>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</si>
  <si>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</si>
  <si>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</si>
  <si>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</si>
  <si>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</si>
  <si>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</si>
  <si>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</si>
  <si>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</si>
  <si>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</si>
  <si>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</si>
  <si>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</si>
  <si>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</si>
  <si>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</si>
  <si>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</si>
  <si>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</si>
  <si>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</si>
  <si>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</si>
  <si>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</si>
  <si>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</si>
  <si>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</si>
  <si>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</si>
  <si>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</si>
  <si>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</si>
  <si>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</si>
  <si>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</si>
  <si>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</si>
  <si>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</si>
  <si>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</si>
  <si>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</si>
  <si>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</si>
  <si>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</si>
  <si>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</si>
  <si>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</si>
  <si>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</si>
  <si>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</si>
  <si>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</si>
  <si>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</si>
  <si>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HumanaDental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</si>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</sst>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40" fillId="0" borderId="62" xfId="325" applyNumberFormat="1" applyFont="1" applyBorder="1" applyAlignment="1" applyProtection="1">
      <alignment horizontal="left" vertical="center"/>
      <protection locked="0"/>
    </xf>
    <xf numFmtId="0" fontId="40" fillId="0" borderId="64"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3"/>
  <sheetViews>
    <sheetView zoomScaleNormal="100" workbookViewId="0">
      <selection activeCell="J24" sqref="J24"/>
    </sheetView>
  </sheetViews>
  <sheetFormatPr defaultColWidth="9.1796875" defaultRowHeight="15.5" x14ac:dyDescent="0.35"/>
  <cols>
    <col min="1" max="1" width="2.453125" style="25" bestFit="1" customWidth="1"/>
    <col min="2" max="2" width="70.453125" style="25" bestFit="1" customWidth="1"/>
    <col min="3" max="3" width="33.7265625" style="25"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415" t="s">
        <v>161</v>
      </c>
    </row>
    <row r="9" spans="1:3" x14ac:dyDescent="0.35">
      <c r="A9" s="31" t="s">
        <v>3</v>
      </c>
      <c r="B9" s="32" t="s">
        <v>89</v>
      </c>
      <c r="C9" s="415" t="s">
        <v>161</v>
      </c>
    </row>
    <row r="10" spans="1:3" ht="16" thickBot="1" x14ac:dyDescent="0.4">
      <c r="A10" s="35" t="s">
        <v>4</v>
      </c>
      <c r="B10" s="36" t="s">
        <v>86</v>
      </c>
      <c r="C10" s="416"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6" zoomScale="85" zoomScaleNormal="85" workbookViewId="0">
      <selection activeCell="K41" sqref="K41:P43"/>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HumanaDental Insurance Company</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HumanaDental Insurance Company</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2021</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1510981.8699999999</v>
      </c>
      <c r="L21" s="78">
        <f>'Pt 2 Premium and Claims'!L22+'Pt 2 Premium and Claims'!L23-'Pt 2 Premium and Claims'!L24-'Pt 2 Premium and Claims'!L25</f>
        <v>1502537.2499999995</v>
      </c>
      <c r="M21" s="77">
        <f>'Pt 2 Premium and Claims'!M22+'Pt 2 Premium and Claims'!M23-'Pt 2 Premium and Claims'!M24-'Pt 2 Premium and Claims'!M25</f>
        <v>8948787.7931674737</v>
      </c>
      <c r="N21" s="78">
        <f>'Pt 2 Premium and Claims'!N22+'Pt 2 Premium and Claims'!N23-'Pt 2 Premium and Claims'!N24-'Pt 2 Premium and Claims'!N25</f>
        <v>8963578.4544269275</v>
      </c>
      <c r="O21" s="77">
        <f>'Pt 2 Premium and Claims'!O22+'Pt 2 Premium and Claims'!O23-'Pt 2 Premium and Claims'!O24-'Pt 2 Premium and Claims'!O25</f>
        <v>7513395.9068325264</v>
      </c>
      <c r="P21" s="78">
        <f>'Pt 2 Premium and Claims'!P22+'Pt 2 Premium and Claims'!P23-'Pt 2 Premium and Claims'!P24-'Pt 2 Premium and Claims'!P25</f>
        <v>7525814.1355730686</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700306.71000000008</v>
      </c>
      <c r="L24" s="78">
        <f>'Pt 2 Premium and Claims'!L51</f>
        <v>705420.59999999974</v>
      </c>
      <c r="M24" s="77">
        <f>'Pt 2 Premium and Claims'!M51</f>
        <v>3808842.1414242829</v>
      </c>
      <c r="N24" s="78">
        <f>'Pt 2 Premium and Claims'!N51</f>
        <v>4318081.38673105</v>
      </c>
      <c r="O24" s="77">
        <f>'Pt 2 Premium and Claims'!O51</f>
        <v>7261995.7185757169</v>
      </c>
      <c r="P24" s="78">
        <f>'Pt 2 Premium and Claims'!P51</f>
        <v>6663525.57326895</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-10690.34</v>
      </c>
      <c r="L28" s="101">
        <v>-10690.34</v>
      </c>
      <c r="M28" s="99">
        <v>98516.557742923047</v>
      </c>
      <c r="N28" s="98">
        <v>98516.557742923047</v>
      </c>
      <c r="O28" s="99">
        <v>82714.432257076958</v>
      </c>
      <c r="P28" s="101">
        <v>82714.432257076958</v>
      </c>
    </row>
    <row r="29" spans="2:16" s="37" customFormat="1" ht="31" x14ac:dyDescent="0.35">
      <c r="B29" s="90"/>
      <c r="C29" s="94"/>
      <c r="D29" s="395" t="s">
        <v>67</v>
      </c>
      <c r="E29" s="99"/>
      <c r="F29" s="101"/>
      <c r="G29" s="97"/>
      <c r="H29" s="98"/>
      <c r="I29" s="99"/>
      <c r="J29" s="100"/>
      <c r="K29" s="99">
        <v>0</v>
      </c>
      <c r="L29" s="101">
        <v>0</v>
      </c>
      <c r="M29" s="99">
        <v>0</v>
      </c>
      <c r="N29" s="98">
        <v>0</v>
      </c>
      <c r="O29" s="99">
        <v>0</v>
      </c>
      <c r="P29" s="101">
        <v>0</v>
      </c>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-349.73</v>
      </c>
      <c r="L31" s="101">
        <v>-349.73</v>
      </c>
      <c r="M31" s="99">
        <v>3743.0868913482441</v>
      </c>
      <c r="N31" s="98">
        <v>3743.0868913482441</v>
      </c>
      <c r="O31" s="99">
        <v>3142.693108651757</v>
      </c>
      <c r="P31" s="101">
        <v>3142.693108651757</v>
      </c>
    </row>
    <row r="32" spans="2:16" x14ac:dyDescent="0.35">
      <c r="B32" s="75"/>
      <c r="C32" s="94"/>
      <c r="D32" s="393" t="s">
        <v>104</v>
      </c>
      <c r="E32" s="99"/>
      <c r="F32" s="101"/>
      <c r="G32" s="97"/>
      <c r="H32" s="98"/>
      <c r="I32" s="99"/>
      <c r="J32" s="100"/>
      <c r="K32" s="99">
        <v>35383.050000000003</v>
      </c>
      <c r="L32" s="101">
        <v>35383.050000000003</v>
      </c>
      <c r="M32" s="99">
        <v>137287.12601865589</v>
      </c>
      <c r="N32" s="98">
        <v>137287.12601865589</v>
      </c>
      <c r="O32" s="99">
        <v>115266.17398134411</v>
      </c>
      <c r="P32" s="101">
        <v>115266.17398134411</v>
      </c>
    </row>
    <row r="33" spans="2:16" x14ac:dyDescent="0.35">
      <c r="B33" s="75"/>
      <c r="C33" s="94"/>
      <c r="D33" s="393" t="s">
        <v>103</v>
      </c>
      <c r="E33" s="99"/>
      <c r="F33" s="101"/>
      <c r="G33" s="97"/>
      <c r="H33" s="98"/>
      <c r="I33" s="99"/>
      <c r="J33" s="100"/>
      <c r="K33" s="99">
        <v>0</v>
      </c>
      <c r="L33" s="101">
        <v>0</v>
      </c>
      <c r="M33" s="99">
        <v>0</v>
      </c>
      <c r="N33" s="98">
        <v>0</v>
      </c>
      <c r="O33" s="99">
        <v>0</v>
      </c>
      <c r="P33" s="101">
        <v>0</v>
      </c>
    </row>
    <row r="34" spans="2:16" x14ac:dyDescent="0.35">
      <c r="B34" s="75"/>
      <c r="C34" s="94">
        <v>3.3</v>
      </c>
      <c r="D34" s="393" t="s">
        <v>21</v>
      </c>
      <c r="E34" s="102"/>
      <c r="F34" s="101"/>
      <c r="G34" s="97"/>
      <c r="H34" s="98"/>
      <c r="I34" s="99"/>
      <c r="J34" s="100"/>
      <c r="K34" s="102">
        <v>1688.3999999999999</v>
      </c>
      <c r="L34" s="101">
        <v>1688.3999999999999</v>
      </c>
      <c r="M34" s="99">
        <v>4741.0759679417806</v>
      </c>
      <c r="N34" s="98">
        <v>4741.0759679417806</v>
      </c>
      <c r="O34" s="99">
        <v>3980.6040320582206</v>
      </c>
      <c r="P34" s="101">
        <v>3980.6040320582206</v>
      </c>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26031.380000000005</v>
      </c>
      <c r="L35" s="104">
        <f t="shared" si="0"/>
        <v>26031.380000000005</v>
      </c>
      <c r="M35" s="103">
        <f t="shared" si="0"/>
        <v>244287.84662086895</v>
      </c>
      <c r="N35" s="104">
        <f t="shared" si="0"/>
        <v>244287.84662086895</v>
      </c>
      <c r="O35" s="103">
        <f t="shared" si="0"/>
        <v>205103.90337913105</v>
      </c>
      <c r="P35" s="104">
        <f t="shared" si="0"/>
        <v>205103.90337913105</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v>2809.02</v>
      </c>
      <c r="L38" s="101">
        <v>2809.02</v>
      </c>
      <c r="M38" s="99">
        <v>48311.83027151291</v>
      </c>
      <c r="N38" s="101">
        <v>48311.83027151291</v>
      </c>
      <c r="O38" s="99">
        <v>75473.659728487095</v>
      </c>
      <c r="P38" s="101">
        <v>75473.659728487095</v>
      </c>
    </row>
    <row r="39" spans="2:16" x14ac:dyDescent="0.35">
      <c r="B39" s="107"/>
      <c r="C39" s="94">
        <v>4.2</v>
      </c>
      <c r="D39" s="393" t="s">
        <v>19</v>
      </c>
      <c r="E39" s="99"/>
      <c r="F39" s="101"/>
      <c r="G39" s="97"/>
      <c r="H39" s="101"/>
      <c r="I39" s="99"/>
      <c r="J39" s="101"/>
      <c r="K39" s="99">
        <v>83559.94</v>
      </c>
      <c r="L39" s="101">
        <v>83559.94</v>
      </c>
      <c r="M39" s="99">
        <v>344580.66467066732</v>
      </c>
      <c r="N39" s="101">
        <v>344580.66467066732</v>
      </c>
      <c r="O39" s="99">
        <v>538310.46532933274</v>
      </c>
      <c r="P39" s="101">
        <v>538310.46532933274</v>
      </c>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v>10451.049999999999</v>
      </c>
      <c r="L41" s="101">
        <v>10451.049999999999</v>
      </c>
      <c r="M41" s="102">
        <v>21438.093213095148</v>
      </c>
      <c r="N41" s="101">
        <v>21438.093213095148</v>
      </c>
      <c r="O41" s="102">
        <v>75209.538023610512</v>
      </c>
      <c r="P41" s="101">
        <v>75209.538023610512</v>
      </c>
    </row>
    <row r="42" spans="2:16" ht="31" x14ac:dyDescent="0.35">
      <c r="B42" s="107"/>
      <c r="C42" s="108"/>
      <c r="D42" s="395" t="s">
        <v>123</v>
      </c>
      <c r="E42" s="102"/>
      <c r="F42" s="101"/>
      <c r="G42" s="401"/>
      <c r="H42" s="101"/>
      <c r="I42" s="102"/>
      <c r="J42" s="101"/>
      <c r="K42" s="102">
        <v>83.85</v>
      </c>
      <c r="L42" s="101">
        <v>83.85</v>
      </c>
      <c r="M42" s="102">
        <v>169.06829512341614</v>
      </c>
      <c r="N42" s="101">
        <v>169.06829512341614</v>
      </c>
      <c r="O42" s="102">
        <v>264.12170487658386</v>
      </c>
      <c r="P42" s="101">
        <v>264.12170487658386</v>
      </c>
    </row>
    <row r="43" spans="2:16" x14ac:dyDescent="0.35">
      <c r="B43" s="107"/>
      <c r="C43" s="94">
        <v>4.4000000000000004</v>
      </c>
      <c r="D43" s="393" t="s">
        <v>20</v>
      </c>
      <c r="E43" s="102"/>
      <c r="F43" s="403"/>
      <c r="G43" s="401"/>
      <c r="H43" s="97"/>
      <c r="I43" s="102"/>
      <c r="J43" s="97"/>
      <c r="K43" s="102">
        <v>717676.45000000007</v>
      </c>
      <c r="L43" s="97">
        <v>717676.45000000007</v>
      </c>
      <c r="M43" s="102">
        <v>906721.53301916481</v>
      </c>
      <c r="N43" s="97">
        <v>906721.53301916481</v>
      </c>
      <c r="O43" s="102">
        <v>1416497.6169808353</v>
      </c>
      <c r="P43" s="403">
        <v>1416497.6169808353</v>
      </c>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814580.31</v>
      </c>
      <c r="L44" s="104">
        <f t="shared" si="1"/>
        <v>814580.31</v>
      </c>
      <c r="M44" s="103">
        <f t="shared" si="1"/>
        <v>1321221.1894695638</v>
      </c>
      <c r="N44" s="104">
        <f t="shared" si="1"/>
        <v>1321221.1894695638</v>
      </c>
      <c r="O44" s="103">
        <f t="shared" si="1"/>
        <v>2105755.4017671421</v>
      </c>
      <c r="P44" s="104">
        <f t="shared" si="1"/>
        <v>2105755.4017671421</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4626</v>
      </c>
      <c r="L47" s="113">
        <v>4626</v>
      </c>
      <c r="M47" s="112">
        <v>11878.375682913203</v>
      </c>
      <c r="N47" s="113">
        <v>11878.375682913203</v>
      </c>
      <c r="O47" s="112">
        <v>18556.624317086797</v>
      </c>
      <c r="P47" s="389">
        <v>18556.624317086797</v>
      </c>
    </row>
    <row r="48" spans="2:16" s="37" customFormat="1" x14ac:dyDescent="0.35">
      <c r="B48" s="90"/>
      <c r="C48" s="94">
        <v>5.2</v>
      </c>
      <c r="D48" s="393" t="s">
        <v>27</v>
      </c>
      <c r="E48" s="112"/>
      <c r="F48" s="404"/>
      <c r="G48" s="113"/>
      <c r="H48" s="113"/>
      <c r="I48" s="112"/>
      <c r="J48" s="113"/>
      <c r="K48" s="112">
        <v>60040</v>
      </c>
      <c r="L48" s="113">
        <v>60040</v>
      </c>
      <c r="M48" s="112">
        <v>148897.88823435298</v>
      </c>
      <c r="N48" s="113">
        <v>148897.88823435298</v>
      </c>
      <c r="O48" s="112">
        <v>232611.11176564702</v>
      </c>
      <c r="P48" s="114">
        <v>232611.11176564702</v>
      </c>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5003.333333333333</v>
      </c>
      <c r="L49" s="116">
        <f t="shared" si="2"/>
        <v>5003.333333333333</v>
      </c>
      <c r="M49" s="115">
        <f>M48/12</f>
        <v>12408.157352862749</v>
      </c>
      <c r="N49" s="116">
        <f>N48/12</f>
        <v>12408.157352862749</v>
      </c>
      <c r="O49" s="115">
        <f t="shared" si="2"/>
        <v>19384.259313803919</v>
      </c>
      <c r="P49" s="116">
        <f t="shared" si="2"/>
        <v>19384.259313803919</v>
      </c>
    </row>
    <row r="50" spans="2:16" ht="45" customHeight="1" x14ac:dyDescent="0.35">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c r="F52" s="133"/>
      <c r="G52" s="133"/>
      <c r="H52" s="133"/>
      <c r="I52" s="133"/>
      <c r="J52" s="133"/>
      <c r="K52" s="127"/>
      <c r="L52" s="133"/>
      <c r="M52" s="133"/>
      <c r="N52" s="133"/>
      <c r="O52" s="133"/>
      <c r="P52" s="134"/>
    </row>
    <row r="53" spans="2:16" ht="16" thickBot="1" x14ac:dyDescent="0.4">
      <c r="B53" s="135" t="s">
        <v>57</v>
      </c>
      <c r="C53" s="136" t="s">
        <v>129</v>
      </c>
      <c r="D53" s="137"/>
      <c r="E53" s="138"/>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70" zoomScaleNormal="70" workbookViewId="0">
      <selection activeCell="O32" sqref="O32"/>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HumanaDental Insurance Company</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HumanaDental Insurance Company</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2021</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1502616.97</v>
      </c>
      <c r="L22" s="155">
        <v>1502537.2499999995</v>
      </c>
      <c r="M22" s="154">
        <v>8948787.7931674737</v>
      </c>
      <c r="N22" s="155">
        <v>8963578.4544269275</v>
      </c>
      <c r="O22" s="154">
        <v>7513395.9068325264</v>
      </c>
      <c r="P22" s="155">
        <v>7525814.1355730686</v>
      </c>
    </row>
    <row r="23" spans="1:16" s="25" customFormat="1" x14ac:dyDescent="0.35">
      <c r="A23" s="37"/>
      <c r="B23" s="75"/>
      <c r="C23" s="76">
        <v>1.2</v>
      </c>
      <c r="D23" s="393" t="s">
        <v>16</v>
      </c>
      <c r="E23" s="154"/>
      <c r="F23" s="155"/>
      <c r="G23" s="154"/>
      <c r="H23" s="155"/>
      <c r="I23" s="154"/>
      <c r="J23" s="155"/>
      <c r="K23" s="154">
        <v>50957.49</v>
      </c>
      <c r="L23" s="155">
        <v>0</v>
      </c>
      <c r="M23" s="154">
        <v>0</v>
      </c>
      <c r="N23" s="155">
        <v>0</v>
      </c>
      <c r="O23" s="154">
        <v>0</v>
      </c>
      <c r="P23" s="155">
        <v>0</v>
      </c>
    </row>
    <row r="24" spans="1:16" s="25" customFormat="1" x14ac:dyDescent="0.35">
      <c r="A24" s="37"/>
      <c r="B24" s="75"/>
      <c r="C24" s="76">
        <v>1.3</v>
      </c>
      <c r="D24" s="393" t="s">
        <v>34</v>
      </c>
      <c r="E24" s="154"/>
      <c r="F24" s="155"/>
      <c r="G24" s="154"/>
      <c r="H24" s="155"/>
      <c r="I24" s="154"/>
      <c r="J24" s="155"/>
      <c r="K24" s="154">
        <v>42592.59</v>
      </c>
      <c r="L24" s="155">
        <v>0</v>
      </c>
      <c r="M24" s="154">
        <v>0</v>
      </c>
      <c r="N24" s="155">
        <v>0</v>
      </c>
      <c r="O24" s="154">
        <v>0</v>
      </c>
      <c r="P24" s="155">
        <v>0</v>
      </c>
    </row>
    <row r="25" spans="1:16" s="25" customFormat="1" x14ac:dyDescent="0.35">
      <c r="A25" s="37"/>
      <c r="B25" s="75"/>
      <c r="C25" s="76">
        <v>1.4</v>
      </c>
      <c r="D25" s="393" t="s">
        <v>17</v>
      </c>
      <c r="E25" s="154"/>
      <c r="F25" s="155"/>
      <c r="G25" s="154"/>
      <c r="H25" s="155"/>
      <c r="I25" s="154"/>
      <c r="J25" s="155"/>
      <c r="K25" s="154">
        <v>0</v>
      </c>
      <c r="L25" s="155">
        <v>0</v>
      </c>
      <c r="M25" s="154">
        <v>0</v>
      </c>
      <c r="N25" s="155">
        <v>0</v>
      </c>
      <c r="O25" s="154">
        <v>0</v>
      </c>
      <c r="P25" s="155">
        <v>0</v>
      </c>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704688.79</v>
      </c>
      <c r="L29" s="164"/>
      <c r="M29" s="154">
        <v>4451809.5651247073</v>
      </c>
      <c r="N29" s="164"/>
      <c r="O29" s="154">
        <v>6889527.4548752923</v>
      </c>
      <c r="P29" s="164"/>
    </row>
    <row r="30" spans="1:16" s="25" customFormat="1" ht="28.5" customHeight="1" x14ac:dyDescent="0.35">
      <c r="A30" s="37"/>
      <c r="B30" s="75"/>
      <c r="C30" s="76"/>
      <c r="D30" s="395" t="s">
        <v>54</v>
      </c>
      <c r="E30" s="165"/>
      <c r="F30" s="155"/>
      <c r="G30" s="165"/>
      <c r="H30" s="155"/>
      <c r="I30" s="165"/>
      <c r="J30" s="155"/>
      <c r="K30" s="165"/>
      <c r="L30" s="155">
        <v>697205.99999999977</v>
      </c>
      <c r="M30" s="165"/>
      <c r="N30" s="155">
        <v>4191781.9422163367</v>
      </c>
      <c r="O30" s="165"/>
      <c r="P30" s="155">
        <v>6468673.7477836637</v>
      </c>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51347.66</v>
      </c>
      <c r="L32" s="164"/>
      <c r="M32" s="154">
        <v>483988.26101256866</v>
      </c>
      <c r="N32" s="166"/>
      <c r="O32" s="154">
        <v>749010.11898743117</v>
      </c>
      <c r="P32" s="164"/>
    </row>
    <row r="33" spans="1:16" s="37" customFormat="1" ht="31" x14ac:dyDescent="0.35">
      <c r="B33" s="90"/>
      <c r="C33" s="76"/>
      <c r="D33" s="395" t="s">
        <v>44</v>
      </c>
      <c r="E33" s="165"/>
      <c r="F33" s="155"/>
      <c r="G33" s="165"/>
      <c r="H33" s="167"/>
      <c r="I33" s="165"/>
      <c r="J33" s="155"/>
      <c r="K33" s="165"/>
      <c r="L33" s="155">
        <v>8214.6</v>
      </c>
      <c r="M33" s="165"/>
      <c r="N33" s="167">
        <v>126299.44451471334</v>
      </c>
      <c r="O33" s="165"/>
      <c r="P33" s="155">
        <v>194851.82548528639</v>
      </c>
    </row>
    <row r="34" spans="1:16" s="25" customFormat="1" x14ac:dyDescent="0.35">
      <c r="A34" s="37"/>
      <c r="B34" s="75"/>
      <c r="C34" s="76">
        <v>2.2999999999999998</v>
      </c>
      <c r="D34" s="393" t="s">
        <v>28</v>
      </c>
      <c r="E34" s="154"/>
      <c r="F34" s="164"/>
      <c r="G34" s="154"/>
      <c r="H34" s="166"/>
      <c r="I34" s="154"/>
      <c r="J34" s="164"/>
      <c r="K34" s="154">
        <v>55729.74</v>
      </c>
      <c r="L34" s="164"/>
      <c r="M34" s="154">
        <v>1126955.6847129934</v>
      </c>
      <c r="N34" s="166"/>
      <c r="O34" s="154">
        <v>376541.85528700647</v>
      </c>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700306.71000000008</v>
      </c>
      <c r="L51" s="104">
        <f>L30+L33+L37+L41+L44+L47+L48+L50</f>
        <v>705420.59999999974</v>
      </c>
      <c r="M51" s="103">
        <f>M29+M32-M34+M36-M38+M40+M43-M45+M47+M48-M49+M50</f>
        <v>3808842.1414242829</v>
      </c>
      <c r="N51" s="104">
        <f>N30+N33+N37+N41+N44+N47+N48+N50</f>
        <v>4318081.38673105</v>
      </c>
      <c r="O51" s="103">
        <f>O29+O32-O34+O36-O38+O40+O43-O45+O47+O48-O49+O50</f>
        <v>7261995.7185757169</v>
      </c>
      <c r="P51" s="104">
        <f>P30+P33+P37+P41+P44+P47+P48+P50</f>
        <v>6663525.57326895</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B96" sqref="B96"/>
    </sheetView>
  </sheetViews>
  <sheetFormatPr defaultRowHeight="15.5" x14ac:dyDescent="0.35"/>
  <cols>
    <col min="1" max="1" width="1.81640625" style="2" customWidth="1"/>
    <col min="2" max="2" width="69.81640625" style="184" customWidth="1"/>
    <col min="3" max="3" width="18.54296875" customWidth="1"/>
    <col min="4" max="4" width="70.1796875"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HumanaDental Insurance Company</v>
      </c>
    </row>
    <row r="9" spans="2:5" s="2" customFormat="1" ht="15.75" customHeight="1" x14ac:dyDescent="0.35">
      <c r="B9" s="52" t="s">
        <v>90</v>
      </c>
    </row>
    <row r="10" spans="2:5" s="2" customFormat="1" ht="15" customHeight="1" x14ac:dyDescent="0.35">
      <c r="B10" s="183" t="str">
        <f>'Cover Page'!C9</f>
        <v>HumanaDental Insurance Company</v>
      </c>
    </row>
    <row r="11" spans="2:5" s="2" customFormat="1" x14ac:dyDescent="0.35">
      <c r="B11" s="52" t="s">
        <v>85</v>
      </c>
    </row>
    <row r="12" spans="2:5" s="2" customFormat="1" x14ac:dyDescent="0.35">
      <c r="B12" s="183" t="str">
        <f>'Cover Page'!C6</f>
        <v>2021</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35.25" customHeight="1" x14ac:dyDescent="0.35">
      <c r="B18" s="188"/>
      <c r="C18" s="197"/>
      <c r="D18" s="333" t="s">
        <v>163</v>
      </c>
      <c r="E18" s="193"/>
    </row>
    <row r="19" spans="2:5" s="184" customFormat="1" ht="35.25" customHeight="1" x14ac:dyDescent="0.35">
      <c r="B19" s="188"/>
      <c r="C19" s="197"/>
      <c r="D19" s="333"/>
      <c r="E19" s="193"/>
    </row>
    <row r="20" spans="2:5" s="184" customFormat="1" ht="35.25" customHeight="1" x14ac:dyDescent="0.35">
      <c r="B20" s="188"/>
      <c r="C20" s="197"/>
      <c r="D20" s="333"/>
      <c r="E20" s="193"/>
    </row>
    <row r="21" spans="2:5" s="184" customFormat="1" ht="35.25" customHeight="1" x14ac:dyDescent="0.35">
      <c r="B21" s="188"/>
      <c r="C21" s="197"/>
      <c r="D21" s="333"/>
      <c r="E21" s="193"/>
    </row>
    <row r="22" spans="2:5" s="184" customFormat="1" ht="35.25" customHeight="1" x14ac:dyDescent="0.35">
      <c r="B22" s="188"/>
      <c r="C22" s="197"/>
      <c r="D22" s="333"/>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35.25" customHeight="1" x14ac:dyDescent="0.35">
      <c r="B26" s="188"/>
      <c r="C26" s="197"/>
      <c r="D26" s="333" t="s">
        <v>164</v>
      </c>
      <c r="E26" s="193"/>
    </row>
    <row r="27" spans="2:5" s="184" customFormat="1" ht="35.25" customHeight="1" x14ac:dyDescent="0.35">
      <c r="B27" s="188"/>
      <c r="C27" s="197"/>
      <c r="D27" s="333" t="s">
        <v>165</v>
      </c>
      <c r="E27" s="193"/>
    </row>
    <row r="28" spans="2:5" s="184" customFormat="1" ht="35.25" customHeight="1" x14ac:dyDescent="0.35">
      <c r="B28" s="188"/>
      <c r="C28" s="197"/>
      <c r="D28" s="333" t="s">
        <v>166</v>
      </c>
      <c r="E28" s="193"/>
    </row>
    <row r="29" spans="2:5" s="184" customFormat="1" ht="35.25" customHeight="1" x14ac:dyDescent="0.35">
      <c r="B29" s="188"/>
      <c r="C29" s="199"/>
      <c r="D29" s="333" t="s">
        <v>167</v>
      </c>
      <c r="E29" s="193"/>
    </row>
    <row r="30" spans="2:5" s="184" customFormat="1" ht="35.25" customHeight="1" x14ac:dyDescent="0.35">
      <c r="B30" s="188"/>
      <c r="C30" s="199"/>
      <c r="D30" s="333" t="s">
        <v>168</v>
      </c>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35.25" customHeight="1" x14ac:dyDescent="0.35">
      <c r="B33" s="188"/>
      <c r="C33" s="197"/>
      <c r="D33" s="333" t="s">
        <v>169</v>
      </c>
      <c r="E33" s="193"/>
    </row>
    <row r="34" spans="2:5" s="184" customFormat="1" ht="35.25" customHeight="1" x14ac:dyDescent="0.35">
      <c r="B34" s="188"/>
      <c r="C34" s="197"/>
      <c r="D34" s="333" t="s">
        <v>170</v>
      </c>
      <c r="E34" s="193"/>
    </row>
    <row r="35" spans="2:5" s="184" customFormat="1" ht="35.25" customHeight="1" x14ac:dyDescent="0.35">
      <c r="B35" s="188"/>
      <c r="C35" s="197"/>
      <c r="D35" s="333" t="s">
        <v>171</v>
      </c>
      <c r="E35" s="193"/>
    </row>
    <row r="36" spans="2:5" s="184" customFormat="1" ht="35.25" customHeight="1" x14ac:dyDescent="0.35">
      <c r="B36" s="188"/>
      <c r="C36" s="199"/>
      <c r="D36" s="333" t="s">
        <v>172</v>
      </c>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c r="C40" s="197"/>
      <c r="D40" s="333" t="s">
        <v>173</v>
      </c>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35.25" customHeight="1" x14ac:dyDescent="0.35">
      <c r="B47" s="188"/>
      <c r="C47" s="197"/>
      <c r="D47" s="333" t="s">
        <v>174</v>
      </c>
      <c r="E47" s="193"/>
    </row>
    <row r="48" spans="2:5" s="184" customFormat="1" ht="35.25" customHeight="1" x14ac:dyDescent="0.35">
      <c r="B48" s="188"/>
      <c r="C48" s="197"/>
      <c r="D48" s="333" t="s">
        <v>175</v>
      </c>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35.25" customHeight="1" x14ac:dyDescent="0.35">
      <c r="B55" s="188"/>
      <c r="C55" s="202"/>
      <c r="D55" s="333" t="s">
        <v>176</v>
      </c>
      <c r="E55" s="203"/>
    </row>
    <row r="56" spans="2:5" s="204" customFormat="1" ht="35.25" customHeight="1" x14ac:dyDescent="0.35">
      <c r="B56" s="188"/>
      <c r="C56" s="199"/>
      <c r="D56" s="333" t="s">
        <v>177</v>
      </c>
      <c r="E56" s="203"/>
    </row>
    <row r="57" spans="2:5" s="204" customFormat="1" ht="35.25" customHeight="1" x14ac:dyDescent="0.35">
      <c r="B57" s="188"/>
      <c r="C57" s="199"/>
      <c r="D57" s="333" t="s">
        <v>178</v>
      </c>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35.25" customHeight="1" x14ac:dyDescent="0.35">
      <c r="B62" s="188"/>
      <c r="C62" s="202"/>
      <c r="D62" s="333" t="s">
        <v>179</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35.25" customHeight="1" x14ac:dyDescent="0.35">
      <c r="B69" s="188"/>
      <c r="C69" s="202"/>
      <c r="D69" s="333" t="s">
        <v>176</v>
      </c>
      <c r="E69" s="203"/>
    </row>
    <row r="70" spans="2:5" s="204" customFormat="1" ht="35.25" customHeight="1" x14ac:dyDescent="0.35">
      <c r="B70" s="188"/>
      <c r="C70" s="197"/>
      <c r="D70" s="333" t="s">
        <v>177</v>
      </c>
      <c r="E70" s="203"/>
    </row>
    <row r="71" spans="2:5" s="204" customFormat="1" ht="35.25" customHeight="1" x14ac:dyDescent="0.35">
      <c r="B71" s="188"/>
      <c r="C71" s="199"/>
      <c r="D71" s="333" t="s">
        <v>178</v>
      </c>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35.25" customHeight="1" x14ac:dyDescent="0.35">
      <c r="B76" s="188"/>
      <c r="C76" s="202"/>
      <c r="D76" s="333" t="s">
        <v>176</v>
      </c>
      <c r="E76" s="203"/>
    </row>
    <row r="77" spans="2:5" s="204" customFormat="1" ht="35.25" customHeight="1" x14ac:dyDescent="0.35">
      <c r="B77" s="188"/>
      <c r="C77" s="197"/>
      <c r="D77" s="333" t="s">
        <v>177</v>
      </c>
      <c r="E77" s="203"/>
    </row>
    <row r="78" spans="2:5" s="204" customFormat="1" ht="35.25" customHeight="1" x14ac:dyDescent="0.35">
      <c r="B78" s="188"/>
      <c r="C78" s="199"/>
      <c r="D78" s="333" t="s">
        <v>178</v>
      </c>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A3" zoomScale="85" zoomScaleNormal="85" workbookViewId="0">
      <selection activeCell="X37" sqref="X37"/>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customWidth="1"/>
    <col min="6" max="6" width="15.1796875" style="9" customWidth="1"/>
    <col min="7" max="8" width="16.26953125" style="9" customWidth="1"/>
    <col min="9" max="9" width="15.54296875" style="9" customWidth="1"/>
    <col min="10" max="10" width="15.7265625" style="9" customWidth="1"/>
    <col min="11" max="12" width="16.26953125" style="9" customWidth="1"/>
    <col min="13" max="13" width="16.81640625" style="9" customWidth="1"/>
    <col min="14" max="14" width="16.81640625" style="11" customWidth="1"/>
    <col min="15" max="16" width="16.81640625" style="9"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HumanaDental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HumanaDental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6">
        <v>1103978.67</v>
      </c>
      <c r="R21" s="247">
        <v>710051.17999999993</v>
      </c>
      <c r="S21" s="166"/>
      <c r="T21" s="164"/>
      <c r="U21" s="246">
        <v>10897978.748789882</v>
      </c>
      <c r="V21" s="247">
        <v>7986165.0496379109</v>
      </c>
      <c r="W21" s="166"/>
      <c r="X21" s="164"/>
      <c r="Y21" s="246">
        <v>3852390.0812101183</v>
      </c>
      <c r="Z21" s="247">
        <v>2675582.7403620887</v>
      </c>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1109054.7200000007</v>
      </c>
      <c r="R22" s="249">
        <v>690756.88</v>
      </c>
      <c r="S22" s="250">
        <f>'Pt 1 Summary of Data'!L24</f>
        <v>705420.59999999974</v>
      </c>
      <c r="T22" s="251">
        <f>SUM(Q22:S22)</f>
        <v>2505232.2000000002</v>
      </c>
      <c r="U22" s="248">
        <v>10965753.639658032</v>
      </c>
      <c r="V22" s="249">
        <v>7862376.7970209112</v>
      </c>
      <c r="W22" s="250">
        <f>'Pt 1 Summary of Data'!N24</f>
        <v>4318081.38673105</v>
      </c>
      <c r="X22" s="251">
        <f>SUM(U22:W22)</f>
        <v>23146211.823409993</v>
      </c>
      <c r="Y22" s="248">
        <v>4079026.9303419669</v>
      </c>
      <c r="Z22" s="249">
        <v>2777869.032979093</v>
      </c>
      <c r="AA22" s="250">
        <f>'Pt 1 Summary of Data'!P24</f>
        <v>6663525.57326895</v>
      </c>
      <c r="AB22" s="251">
        <f>SUM(Y22:AA22)</f>
        <v>13520421.53659001</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1109054.7200000007</v>
      </c>
      <c r="R23" s="252">
        <f>SUM(R$22:R$22)</f>
        <v>690756.88</v>
      </c>
      <c r="S23" s="252">
        <f>SUM(S$22:S$22)</f>
        <v>705420.59999999974</v>
      </c>
      <c r="T23" s="251">
        <f>SUM(Q23:S23)</f>
        <v>2505232.2000000002</v>
      </c>
      <c r="U23" s="252">
        <f>SUM(U$22:U$22)</f>
        <v>10965753.639658032</v>
      </c>
      <c r="V23" s="252">
        <f>SUM(V$22:V$22)</f>
        <v>7862376.7970209112</v>
      </c>
      <c r="W23" s="252">
        <f>SUM(W$22:W$22)</f>
        <v>4318081.38673105</v>
      </c>
      <c r="X23" s="251">
        <f>SUM(U23:W23)</f>
        <v>23146211.823409993</v>
      </c>
      <c r="Y23" s="413">
        <f>SUM(Y$22:Y$22)</f>
        <v>4079026.9303419669</v>
      </c>
      <c r="Z23" s="252">
        <f>SUM(Z$22:Z$22)</f>
        <v>2777869.032979093</v>
      </c>
      <c r="AA23" s="252">
        <f>SUM(AA$22:AA$22)</f>
        <v>6663525.57326895</v>
      </c>
      <c r="AB23" s="251">
        <f>SUM(Y23:AA23)</f>
        <v>13520421.53659001</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v>2165783.81</v>
      </c>
      <c r="R26" s="249">
        <v>1817218.54</v>
      </c>
      <c r="S26" s="259">
        <f>'Pt 1 Summary of Data'!L21</f>
        <v>1502537.2499999995</v>
      </c>
      <c r="T26" s="251">
        <f>SUM(Q26:S26)</f>
        <v>5485539.5999999996</v>
      </c>
      <c r="U26" s="258">
        <v>16896828.700110186</v>
      </c>
      <c r="V26" s="249">
        <v>14635525.939231575</v>
      </c>
      <c r="W26" s="259">
        <f>'Pt 1 Summary of Data'!N21</f>
        <v>8963578.4544269275</v>
      </c>
      <c r="X26" s="251">
        <f>SUM(U26:W26)</f>
        <v>40495933.093768686</v>
      </c>
      <c r="Y26" s="258">
        <v>5023330.7998898132</v>
      </c>
      <c r="Z26" s="249">
        <v>3988825.570768428</v>
      </c>
      <c r="AA26" s="259">
        <f>'Pt 1 Summary of Data'!P21</f>
        <v>7525814.1355730686</v>
      </c>
      <c r="AB26" s="251">
        <f>SUM(Y26:AA26)</f>
        <v>16537970.50623131</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v>28184.089999999997</v>
      </c>
      <c r="R27" s="249">
        <v>93324.07</v>
      </c>
      <c r="S27" s="259">
        <f>'Pt 1 Summary of Data'!L35</f>
        <v>26031.380000000005</v>
      </c>
      <c r="T27" s="251">
        <f>SUM(Q27:S27)</f>
        <v>147539.54</v>
      </c>
      <c r="U27" s="258">
        <v>447413.16984350112</v>
      </c>
      <c r="V27" s="249">
        <v>1059409.8610103684</v>
      </c>
      <c r="W27" s="259">
        <f>'Pt 1 Summary of Data'!N35</f>
        <v>244287.84662086895</v>
      </c>
      <c r="X27" s="251">
        <f>SUM(U27:W27)</f>
        <v>1751110.8774747385</v>
      </c>
      <c r="Y27" s="258">
        <v>126414.6801564988</v>
      </c>
      <c r="Z27" s="249">
        <v>289144.31898963143</v>
      </c>
      <c r="AA27" s="259">
        <f>'Pt 1 Summary of Data'!P35</f>
        <v>205103.90337913105</v>
      </c>
      <c r="AB27" s="251">
        <f>SUM(Y27:AA27)</f>
        <v>620662.90252526128</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2137599.7200000002</v>
      </c>
      <c r="R28" s="259">
        <f t="shared" si="0"/>
        <v>1723894.47</v>
      </c>
      <c r="S28" s="259">
        <f t="shared" si="0"/>
        <v>1476505.8699999996</v>
      </c>
      <c r="T28" s="104">
        <f>T$26-T$27</f>
        <v>5338000.0599999996</v>
      </c>
      <c r="U28" s="259">
        <f t="shared" si="0"/>
        <v>16449415.530266685</v>
      </c>
      <c r="V28" s="259">
        <f t="shared" si="0"/>
        <v>13576116.078221206</v>
      </c>
      <c r="W28" s="259">
        <f t="shared" si="0"/>
        <v>8719290.6078060586</v>
      </c>
      <c r="X28" s="104">
        <f>X$26-X$27</f>
        <v>38744822.216293946</v>
      </c>
      <c r="Y28" s="103">
        <f t="shared" si="0"/>
        <v>4896916.119733314</v>
      </c>
      <c r="Z28" s="259">
        <f t="shared" si="0"/>
        <v>3699681.2517787968</v>
      </c>
      <c r="AA28" s="259">
        <f t="shared" si="0"/>
        <v>7320710.2321939375</v>
      </c>
      <c r="AB28" s="104">
        <f>AB$26-AB$27</f>
        <v>15917307.603706049</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v>7263.25</v>
      </c>
      <c r="R30" s="264">
        <v>5966.75</v>
      </c>
      <c r="S30" s="265">
        <f>'Pt 1 Summary of Data'!L49</f>
        <v>5003.333333333333</v>
      </c>
      <c r="T30" s="266">
        <f>SUM(Q30:S30)</f>
        <v>18233.333333333332</v>
      </c>
      <c r="U30" s="267">
        <v>30245.044055358256</v>
      </c>
      <c r="V30" s="264">
        <v>28136.990325514707</v>
      </c>
      <c r="W30" s="268">
        <f>'Pt 1 Summary of Data'!N49</f>
        <v>12408.157352862749</v>
      </c>
      <c r="X30" s="266">
        <f>SUM(U30:W30)</f>
        <v>70790.191733735715</v>
      </c>
      <c r="Y30" s="267">
        <v>11063.039277975076</v>
      </c>
      <c r="Z30" s="264">
        <v>7679.2596744852926</v>
      </c>
      <c r="AA30" s="268">
        <f>'Pt 1 Summary of Data'!P49</f>
        <v>19384.259313803919</v>
      </c>
      <c r="AB30" s="266">
        <f>SUM(Y30:AA30)</f>
        <v>38126.558266264285</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0.46932037689036676</v>
      </c>
      <c r="U33" s="277"/>
      <c r="V33" s="278"/>
      <c r="W33" s="278"/>
      <c r="X33" s="279">
        <f>IF(X30&lt;1000,"Not Required to Calculate",X23/X28)</f>
        <v>0.59740142035484589</v>
      </c>
      <c r="Y33" s="277"/>
      <c r="Z33" s="278"/>
      <c r="AA33" s="278"/>
      <c r="AB33" s="414">
        <f>IF(AB30&lt;1000,"Not Required to Calculate",AB23/AB28)</f>
        <v>0.84941636319461666</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HumanaDental Insurance Company</v>
      </c>
      <c r="C8" s="335"/>
    </row>
    <row r="9" spans="2:3" s="2" customFormat="1" ht="15.75" customHeight="1" x14ac:dyDescent="0.35">
      <c r="B9" s="52" t="s">
        <v>90</v>
      </c>
      <c r="C9" s="335"/>
    </row>
    <row r="10" spans="2:3" s="2" customFormat="1" ht="15.75" customHeight="1" x14ac:dyDescent="0.35">
      <c r="B10" s="283" t="str">
        <f>'Cover Page'!C9</f>
        <v>HumanaDental Insurance Company</v>
      </c>
      <c r="C10" s="335"/>
    </row>
    <row r="11" spans="2:3" s="2" customFormat="1" x14ac:dyDescent="0.35">
      <c r="B11" s="52" t="s">
        <v>85</v>
      </c>
    </row>
    <row r="12" spans="2:3" s="2" customFormat="1" x14ac:dyDescent="0.35">
      <c r="B12" s="183" t="str">
        <f>'Cover Page'!C6</f>
        <v>2021</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zoomScaleNormal="100" workbookViewId="0">
      <selection activeCell="G20" sqref="G20"/>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HumanaDental Insurance Company</v>
      </c>
    </row>
    <row r="9" spans="2:4" ht="15.75" customHeight="1" x14ac:dyDescent="0.35">
      <c r="B9" s="52" t="s">
        <v>90</v>
      </c>
    </row>
    <row r="10" spans="2:4" ht="15.75" customHeight="1" x14ac:dyDescent="0.35">
      <c r="B10" s="283" t="str">
        <f>'Cover Page'!C9</f>
        <v>HumanaDental Insurance Company</v>
      </c>
    </row>
    <row r="11" spans="2:4" x14ac:dyDescent="0.35">
      <c r="B11" s="52" t="s">
        <v>85</v>
      </c>
    </row>
    <row r="12" spans="2:4" x14ac:dyDescent="0.35">
      <c r="B12" s="183" t="str">
        <f>'Cover Page'!C6</f>
        <v>2021</v>
      </c>
    </row>
    <row r="13" spans="2:4" x14ac:dyDescent="0.35">
      <c r="B13" s="286"/>
    </row>
    <row r="17" spans="2:2" s="25" customFormat="1" ht="16" thickBot="1" x14ac:dyDescent="0.4">
      <c r="B17" s="287" t="s">
        <v>92</v>
      </c>
    </row>
    <row r="18" spans="2:2" s="25" customFormat="1" ht="155.5"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2022-08-19T12:39:40Z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2cb1d3fd-3b28-4dec-87e3-49a53c8c454e</vt:lpwstr>
  </property>
  <property fmtid="{D5CDD505-2E9C-101B-9397-08002B2CF9AE}" pid="4" name="ScannedBy">
    <vt:lpwstr>TCS-ContentScanned</vt:lpwstr>
  </property>
  <property fmtid="{D5CDD505-2E9C-101B-9397-08002B2CF9AE}" pid="5" name="HumanaClassification">
    <vt:lpwstr>I</vt:lpwstr>
  </property>
</Properties>
</file>